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180" windowWidth="19410" windowHeight="9915" firstSheet="19" activeTab="24"/>
  </bookViews>
  <sheets>
    <sheet name="งบแสดงฐานะการเงิน" sheetId="10" r:id="rId1"/>
    <sheet name="หมายเหตุ 1" sheetId="52" r:id="rId2"/>
    <sheet name="หมายเหตุที่ 2วบแสดงฐานะ" sheetId="11" r:id="rId3"/>
    <sheet name="หมายเหตุที่ 3-6 งบแสดงฐานะ" sheetId="12" r:id="rId4"/>
    <sheet name="หมายเหตุที่-7-8" sheetId="13" r:id="rId5"/>
    <sheet name="หมายเหตุ 9" sheetId="14" r:id="rId6"/>
    <sheet name="หมายเหตุ 10" sheetId="15" r:id="rId7"/>
    <sheet name="หมายเหตุ 11" sheetId="16" r:id="rId8"/>
    <sheet name="หมายเหตุ12" sheetId="42" r:id="rId9"/>
    <sheet name="หมายเหตุ16-17" sheetId="40" r:id="rId10"/>
    <sheet name="รายงานจ่าย งบกลาง" sheetId="18" r:id="rId11"/>
    <sheet name="แผนงานบริทั่วไป รักษาความสงบภาย" sheetId="19" r:id="rId12"/>
    <sheet name="การศึกษาสาธารณสุขและศาสนา" sheetId="20" r:id="rId13"/>
    <sheet name="สังคมสงเคราะห์และสร้างความเข้ม" sheetId="21" r:id="rId14"/>
    <sheet name="เคหะและชุมชน" sheetId="22" r:id="rId15"/>
    <sheet name="อุตสาหกรรม,เกษตร" sheetId="23" r:id="rId16"/>
    <sheet name="การพาณิชย์" sheetId="24" r:id="rId17"/>
    <sheet name="แผนงานรวม เงินสะสม ทุนสะสม " sheetId="25" r:id="rId18"/>
    <sheet name="งบแสดงผลการดำเนินงาน" sheetId="43" r:id="rId19"/>
    <sheet name="ที่ดินและสิ่งก่อสร้าง" sheetId="45" r:id="rId20"/>
    <sheet name="ค่าครุภัณฑ์ แก้ไข" sheetId="46" r:id="rId21"/>
    <sheet name="จ่ายขาดเงินสะสม" sheetId="47" r:id="rId22"/>
    <sheet name="แนบท้ายเงินสะสม" sheetId="51" r:id="rId23"/>
    <sheet name="Sheet3" sheetId="53" r:id="rId24"/>
    <sheet name="ทดลอง" sheetId="54" r:id="rId25"/>
    <sheet name="Sheet5" sheetId="55" r:id="rId26"/>
    <sheet name="Sheet1" sheetId="56" r:id="rId27"/>
  </sheets>
  <calcPr calcId="124519"/>
</workbook>
</file>

<file path=xl/calcChain.xml><?xml version="1.0" encoding="utf-8"?>
<calcChain xmlns="http://schemas.openxmlformats.org/spreadsheetml/2006/main">
  <c r="C147" i="54"/>
  <c r="D147"/>
  <c r="D65"/>
  <c r="D99"/>
  <c r="C99"/>
  <c r="D97"/>
  <c r="C97"/>
  <c r="C100" s="1"/>
  <c r="D92"/>
  <c r="C92"/>
  <c r="D90"/>
  <c r="C90"/>
  <c r="D85"/>
  <c r="C85"/>
  <c r="D82"/>
  <c r="D101" s="1"/>
  <c r="C82"/>
  <c r="C93" s="1"/>
  <c r="C101" s="1"/>
  <c r="D59"/>
  <c r="C59"/>
  <c r="D51"/>
  <c r="C51"/>
  <c r="D34"/>
  <c r="C34"/>
  <c r="D29"/>
  <c r="C29"/>
  <c r="D24"/>
  <c r="C24"/>
  <c r="D12"/>
  <c r="D52" s="1"/>
  <c r="D60" s="1"/>
  <c r="C12"/>
  <c r="C52" s="1"/>
  <c r="C60" s="1"/>
  <c r="G21" i="23"/>
  <c r="F20"/>
  <c r="G19"/>
  <c r="G20"/>
  <c r="I36" i="20"/>
  <c r="F35"/>
  <c r="I35" s="1"/>
  <c r="I31"/>
  <c r="I33"/>
  <c r="I34"/>
  <c r="E19" i="18"/>
  <c r="F19"/>
  <c r="E20"/>
  <c r="F15"/>
  <c r="F20"/>
  <c r="F16"/>
  <c r="D15"/>
  <c r="E15"/>
  <c r="O192" i="25"/>
  <c r="F191"/>
  <c r="L191"/>
  <c r="N191"/>
  <c r="O183"/>
  <c r="O191"/>
  <c r="O185"/>
  <c r="O187"/>
  <c r="O188"/>
  <c r="O189"/>
  <c r="N168"/>
  <c r="M168"/>
  <c r="L168"/>
  <c r="K168"/>
  <c r="J168"/>
  <c r="I168"/>
  <c r="H168"/>
  <c r="G168"/>
  <c r="F168"/>
  <c r="E168"/>
  <c r="O166"/>
  <c r="O165"/>
  <c r="D164"/>
  <c r="D168" s="1"/>
  <c r="O168" s="1"/>
  <c r="O163"/>
  <c r="O162"/>
  <c r="O161"/>
  <c r="O160"/>
  <c r="O159"/>
  <c r="O158"/>
  <c r="O157"/>
  <c r="O156"/>
  <c r="E23"/>
  <c r="F23"/>
  <c r="G23"/>
  <c r="H23"/>
  <c r="I23"/>
  <c r="J23"/>
  <c r="K23"/>
  <c r="L23"/>
  <c r="M23"/>
  <c r="N23"/>
  <c r="C60" i="43"/>
  <c r="B60"/>
  <c r="N50"/>
  <c r="M50"/>
  <c r="L50"/>
  <c r="K50"/>
  <c r="J50"/>
  <c r="I50"/>
  <c r="H50"/>
  <c r="G50"/>
  <c r="F50"/>
  <c r="E50"/>
  <c r="D50"/>
  <c r="B50"/>
  <c r="C49"/>
  <c r="C47"/>
  <c r="C46"/>
  <c r="C45"/>
  <c r="C44"/>
  <c r="C43"/>
  <c r="C42"/>
  <c r="C41"/>
  <c r="C40"/>
  <c r="C39"/>
  <c r="C50" s="1"/>
  <c r="I9" i="20"/>
  <c r="I10"/>
  <c r="I11"/>
  <c r="I12"/>
  <c r="I13"/>
  <c r="I14"/>
  <c r="I15"/>
  <c r="I16"/>
  <c r="I17"/>
  <c r="I18"/>
  <c r="E140" i="25"/>
  <c r="F140"/>
  <c r="G140"/>
  <c r="H140"/>
  <c r="I140"/>
  <c r="J140"/>
  <c r="K140"/>
  <c r="L140"/>
  <c r="M140"/>
  <c r="N140"/>
  <c r="O138"/>
  <c r="O137"/>
  <c r="D136"/>
  <c r="O136" s="1"/>
  <c r="O135"/>
  <c r="O134"/>
  <c r="O133"/>
  <c r="O132"/>
  <c r="O131"/>
  <c r="O130"/>
  <c r="O129"/>
  <c r="O128"/>
  <c r="C29" i="43"/>
  <c r="B29"/>
  <c r="N20"/>
  <c r="M20"/>
  <c r="L20"/>
  <c r="K20"/>
  <c r="J20"/>
  <c r="I20"/>
  <c r="H20"/>
  <c r="G20"/>
  <c r="F20"/>
  <c r="E20"/>
  <c r="D20"/>
  <c r="B20"/>
  <c r="C19"/>
  <c r="C17"/>
  <c r="C16"/>
  <c r="C15"/>
  <c r="C14"/>
  <c r="C13"/>
  <c r="C12"/>
  <c r="C11"/>
  <c r="C10"/>
  <c r="C9"/>
  <c r="E21" i="20"/>
  <c r="F21"/>
  <c r="G21"/>
  <c r="H21"/>
  <c r="D46" i="23"/>
  <c r="D15" i="46"/>
  <c r="F19" i="19"/>
  <c r="G25" i="40"/>
  <c r="D40"/>
  <c r="F40"/>
  <c r="H40"/>
  <c r="D25"/>
  <c r="F25"/>
  <c r="H25"/>
  <c r="G97" i="14"/>
  <c r="F43" i="10"/>
  <c r="F47"/>
  <c r="I22" i="16"/>
  <c r="D66" i="54" l="1"/>
  <c r="I21" i="20"/>
  <c r="O164" i="25"/>
  <c r="C61" i="43"/>
  <c r="O60"/>
  <c r="O61" s="1"/>
  <c r="O140" i="25"/>
  <c r="D140"/>
  <c r="C20" i="43"/>
  <c r="C30" s="1"/>
  <c r="O29"/>
  <c r="O30" s="1"/>
  <c r="F14" i="10"/>
  <c r="F18" s="1"/>
  <c r="I52" i="12"/>
  <c r="D78" i="55"/>
  <c r="F73"/>
  <c r="E73"/>
  <c r="C73"/>
  <c r="F72"/>
  <c r="E72"/>
  <c r="C72"/>
  <c r="F71"/>
  <c r="E71"/>
  <c r="C71"/>
  <c r="F70"/>
  <c r="E70"/>
  <c r="C70"/>
  <c r="F69"/>
  <c r="E69"/>
  <c r="C69"/>
  <c r="F68"/>
  <c r="E68"/>
  <c r="C68"/>
  <c r="F67"/>
  <c r="F78" s="1"/>
  <c r="E67"/>
  <c r="E78" s="1"/>
  <c r="C67"/>
  <c r="C78" s="1"/>
  <c r="D63"/>
  <c r="C63"/>
  <c r="F61"/>
  <c r="F63" s="1"/>
  <c r="E61"/>
  <c r="E63" s="1"/>
  <c r="D58"/>
  <c r="C58"/>
  <c r="F57"/>
  <c r="E57"/>
  <c r="F56"/>
  <c r="E56"/>
  <c r="F55"/>
  <c r="E55"/>
  <c r="F54"/>
  <c r="E54"/>
  <c r="F53"/>
  <c r="E53"/>
  <c r="F52"/>
  <c r="E52"/>
  <c r="F51"/>
  <c r="E51"/>
  <c r="F50"/>
  <c r="E50"/>
  <c r="F49"/>
  <c r="F58" s="1"/>
  <c r="E49"/>
  <c r="E58" s="1"/>
  <c r="D36"/>
  <c r="C36"/>
  <c r="F35"/>
  <c r="E35"/>
  <c r="E36" s="1"/>
  <c r="F36" s="1"/>
  <c r="D33"/>
  <c r="C33"/>
  <c r="F32"/>
  <c r="E32"/>
  <c r="F31"/>
  <c r="E31"/>
  <c r="F30"/>
  <c r="F33" s="1"/>
  <c r="E30"/>
  <c r="E33" s="1"/>
  <c r="D28"/>
  <c r="C28"/>
  <c r="F27"/>
  <c r="F28" s="1"/>
  <c r="E27"/>
  <c r="E28" s="1"/>
  <c r="D25"/>
  <c r="C25"/>
  <c r="F24"/>
  <c r="E24"/>
  <c r="F23"/>
  <c r="E23"/>
  <c r="F22"/>
  <c r="E22"/>
  <c r="F21"/>
  <c r="E21"/>
  <c r="F20"/>
  <c r="E20"/>
  <c r="F19"/>
  <c r="E19"/>
  <c r="F18"/>
  <c r="E18"/>
  <c r="F17"/>
  <c r="E17"/>
  <c r="F16"/>
  <c r="E16"/>
  <c r="F15"/>
  <c r="E15"/>
  <c r="E25" s="1"/>
  <c r="F25" s="1"/>
  <c r="D13"/>
  <c r="D64" s="1"/>
  <c r="D79" s="1"/>
  <c r="D80" s="1"/>
  <c r="C13"/>
  <c r="C64" s="1"/>
  <c r="C79" s="1"/>
  <c r="C80" s="1"/>
  <c r="F12"/>
  <c r="E12"/>
  <c r="E11"/>
  <c r="F11" s="1"/>
  <c r="E10"/>
  <c r="F10" s="1"/>
  <c r="F13" s="1"/>
  <c r="I62" i="53"/>
  <c r="G62"/>
  <c r="H63" s="1"/>
  <c r="D20" i="18"/>
  <c r="B21" i="11"/>
  <c r="G34" i="47"/>
  <c r="F34"/>
  <c r="E34"/>
  <c r="G31"/>
  <c r="G30"/>
  <c r="G29"/>
  <c r="G28"/>
  <c r="G27"/>
  <c r="G23"/>
  <c r="G21"/>
  <c r="G19"/>
  <c r="G17"/>
  <c r="G15"/>
  <c r="G13"/>
  <c r="G11"/>
  <c r="G9"/>
  <c r="J33" i="51"/>
  <c r="J31"/>
  <c r="J29"/>
  <c r="J23"/>
  <c r="J21"/>
  <c r="J19"/>
  <c r="J17"/>
  <c r="J15"/>
  <c r="J14"/>
  <c r="J13"/>
  <c r="J11"/>
  <c r="J9"/>
  <c r="J37" i="40"/>
  <c r="J35"/>
  <c r="J33"/>
  <c r="J23"/>
  <c r="J21"/>
  <c r="J19"/>
  <c r="J17"/>
  <c r="J15"/>
  <c r="J14"/>
  <c r="J13"/>
  <c r="J11"/>
  <c r="J9"/>
  <c r="J25" s="1"/>
  <c r="H6" i="19"/>
  <c r="H7"/>
  <c r="H8"/>
  <c r="H9"/>
  <c r="H10"/>
  <c r="H11"/>
  <c r="H12"/>
  <c r="H13"/>
  <c r="H15"/>
  <c r="O11" i="25"/>
  <c r="O12"/>
  <c r="O13"/>
  <c r="O14"/>
  <c r="O15"/>
  <c r="O16"/>
  <c r="O17"/>
  <c r="O18"/>
  <c r="O20"/>
  <c r="O21"/>
  <c r="E46" i="23"/>
  <c r="G46" s="1"/>
  <c r="G32"/>
  <c r="G33"/>
  <c r="G34"/>
  <c r="G35"/>
  <c r="G36"/>
  <c r="G37"/>
  <c r="G38"/>
  <c r="G39"/>
  <c r="G40"/>
  <c r="G41"/>
  <c r="G7"/>
  <c r="G8"/>
  <c r="G9"/>
  <c r="G10"/>
  <c r="G11"/>
  <c r="G12"/>
  <c r="G13"/>
  <c r="G14"/>
  <c r="G15"/>
  <c r="G16"/>
  <c r="J8" i="22"/>
  <c r="J9"/>
  <c r="J10"/>
  <c r="J11"/>
  <c r="J12"/>
  <c r="J13"/>
  <c r="J14"/>
  <c r="J15"/>
  <c r="J16"/>
  <c r="J17"/>
  <c r="E45" i="21"/>
  <c r="G33"/>
  <c r="G34"/>
  <c r="G35"/>
  <c r="G36"/>
  <c r="G37"/>
  <c r="G38"/>
  <c r="G39"/>
  <c r="G40"/>
  <c r="G41"/>
  <c r="G42"/>
  <c r="F19"/>
  <c r="G7"/>
  <c r="G8"/>
  <c r="G9"/>
  <c r="G10"/>
  <c r="G11"/>
  <c r="G12"/>
  <c r="G13"/>
  <c r="G14"/>
  <c r="G15"/>
  <c r="G16"/>
  <c r="G19"/>
  <c r="E19"/>
  <c r="I96" i="20"/>
  <c r="I97"/>
  <c r="I98"/>
  <c r="I99"/>
  <c r="I100"/>
  <c r="I101"/>
  <c r="I102"/>
  <c r="I103"/>
  <c r="I104"/>
  <c r="I105"/>
  <c r="E107"/>
  <c r="F107"/>
  <c r="G107"/>
  <c r="H107"/>
  <c r="I70"/>
  <c r="I71"/>
  <c r="I72"/>
  <c r="I73"/>
  <c r="I74"/>
  <c r="I75"/>
  <c r="I76"/>
  <c r="I77"/>
  <c r="I78"/>
  <c r="I79"/>
  <c r="G45" i="19"/>
  <c r="H45"/>
  <c r="H36"/>
  <c r="G71" i="14"/>
  <c r="G34"/>
  <c r="I12" i="12"/>
  <c r="F48" i="10"/>
  <c r="I107" i="20" l="1"/>
  <c r="J40" i="40"/>
  <c r="E13" i="55"/>
  <c r="E64" s="1"/>
  <c r="E79" l="1"/>
  <c r="E80" s="1"/>
  <c r="F80" s="1"/>
  <c r="F64"/>
  <c r="F79" s="1"/>
  <c r="H34" i="47"/>
  <c r="D34"/>
  <c r="C21" i="45" l="1"/>
  <c r="C29"/>
  <c r="E47" i="13"/>
  <c r="C30" i="45" l="1"/>
  <c r="H11" i="42" l="1"/>
  <c r="D21" i="11" l="1"/>
  <c r="D21" i="20" l="1"/>
  <c r="D19" i="21"/>
  <c r="D45" l="1"/>
  <c r="E18" i="23"/>
  <c r="F18"/>
  <c r="D18"/>
  <c r="E45" i="19"/>
  <c r="D45"/>
  <c r="G16" i="15"/>
  <c r="I129" i="12"/>
  <c r="H129"/>
  <c r="I93"/>
  <c r="H93"/>
  <c r="G18" i="23" l="1"/>
  <c r="E82" i="20"/>
  <c r="F82"/>
  <c r="G82"/>
  <c r="H82"/>
  <c r="D82"/>
  <c r="I82"/>
  <c r="G20" i="22" l="1"/>
  <c r="H20"/>
  <c r="J20" s="1"/>
  <c r="I20"/>
  <c r="F20"/>
  <c r="F45" i="21"/>
  <c r="G45" s="1"/>
  <c r="O47" i="25"/>
  <c r="D107" i="20"/>
  <c r="F19" i="24"/>
  <c r="G19"/>
  <c r="E19"/>
  <c r="D19"/>
  <c r="H19"/>
  <c r="E20" i="22"/>
  <c r="D20"/>
  <c r="D19" i="25"/>
  <c r="G19" i="19"/>
  <c r="D19"/>
  <c r="O19" i="25" l="1"/>
  <c r="D23"/>
  <c r="O23" s="1"/>
  <c r="H19" i="19"/>
  <c r="E19"/>
  <c r="G12" i="16"/>
  <c r="H30" l="1"/>
  <c r="H31" s="1"/>
  <c r="F52" i="10"/>
  <c r="F53" s="1"/>
</calcChain>
</file>

<file path=xl/sharedStrings.xml><?xml version="1.0" encoding="utf-8"?>
<sst xmlns="http://schemas.openxmlformats.org/spreadsheetml/2006/main" count="2497" uniqueCount="752">
  <si>
    <t>รายการ</t>
  </si>
  <si>
    <t>ประมาณการ</t>
  </si>
  <si>
    <t>เงินอุดหนุน</t>
  </si>
  <si>
    <t>รวม</t>
  </si>
  <si>
    <t>รายได้จากทรัพย์สิน</t>
  </si>
  <si>
    <t>เงินสะสม</t>
  </si>
  <si>
    <t>รายจ่าย</t>
  </si>
  <si>
    <t>งบกลาง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</si>
  <si>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</si>
  <si>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</si>
  <si>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</si>
  <si>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</si>
  <si>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</si>
  <si>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</si>
  <si>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</si>
  <si>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รายจ่ายอื่น</t>
  </si>
  <si>
    <t>รายจ่ายค้างจ่าย</t>
  </si>
  <si>
    <t>รวมรายจ่าย</t>
  </si>
  <si>
    <t>เงินทุนสำรองเงินสะสม</t>
  </si>
  <si>
    <t>เงินเดือน (ฝ่ายการเมือง)</t>
  </si>
  <si>
    <t>หมวดรายได้เบ็ดเตล็ด</t>
  </si>
  <si>
    <t>หมวดรายได้จากทุน</t>
  </si>
  <si>
    <t>หมวดภาษีจัดสรร</t>
  </si>
  <si>
    <t>หมวดเงินอุดหนุนทั่วไป</t>
  </si>
  <si>
    <t>จำนวนเงิน</t>
  </si>
  <si>
    <t>งบแสดงฐานะการเงิน</t>
  </si>
  <si>
    <t>ทรัพย์สินตามงบทรัพย์สิน</t>
  </si>
  <si>
    <t>สินทรัพย์</t>
  </si>
  <si>
    <t>สินทรัพย์หมุนเวียน</t>
  </si>
  <si>
    <t>เงินสดและเงินฝากธนาคาร</t>
  </si>
  <si>
    <t>รวมสินทรัพย์หมุนเวียน</t>
  </si>
  <si>
    <t>หมายเหตุ</t>
  </si>
  <si>
    <t>รวมสินทรัพย์</t>
  </si>
  <si>
    <t>ทุนทรัพย์สิน</t>
  </si>
  <si>
    <t>หนี้สิน</t>
  </si>
  <si>
    <t>หนี้สินหมุนเวียน</t>
  </si>
  <si>
    <t>เงินรับฝาก</t>
  </si>
  <si>
    <t>รวมหนี้สินหมุนเวียน</t>
  </si>
  <si>
    <t>รวมหนี้สิน</t>
  </si>
  <si>
    <t>รวมเงินสะสม</t>
  </si>
  <si>
    <t>รวมหนี้สินและเงินสะสม</t>
  </si>
  <si>
    <t>หมายเหตุประกอบงบแสดงฐานะการเงิน</t>
  </si>
  <si>
    <t>สำหรับปี  สิ้นสุดวันที่ 30  กันยายน  2558</t>
  </si>
  <si>
    <t>หมายเหตุ 2  งบทรัพย์สิน</t>
  </si>
  <si>
    <t>ประเภททรัพย์สิน</t>
  </si>
  <si>
    <t>ราคาทรัพย์สิน</t>
  </si>
  <si>
    <t>แหล่งที่มาของทรัพย์สินทั้งหมด</t>
  </si>
  <si>
    <t>ชื่อ</t>
  </si>
  <si>
    <t>ก.  อสังหาริมทรัพย์</t>
  </si>
  <si>
    <t>รายได้</t>
  </si>
  <si>
    <t>หมายเหตุ 3 เงินสดและเงินฝากธนาคาร</t>
  </si>
  <si>
    <t>เงินสด</t>
  </si>
  <si>
    <t>ประเภทลูกหนี้</t>
  </si>
  <si>
    <t>ประจำปี</t>
  </si>
  <si>
    <t>จำนวนราย</t>
  </si>
  <si>
    <t>แผนงาน</t>
  </si>
  <si>
    <t>งาน</t>
  </si>
  <si>
    <t>หมวด</t>
  </si>
  <si>
    <t>ประเภท</t>
  </si>
  <si>
    <t>โครงการ</t>
  </si>
  <si>
    <t>ภาษีหัก ณ ที่จ่าย</t>
  </si>
  <si>
    <t>เงินประกันสัญญา</t>
  </si>
  <si>
    <t>หมายเหตุ  13  หนี้สินหมุนเวียน</t>
  </si>
  <si>
    <t>..........................................................</t>
  </si>
  <si>
    <t>หายเหตุ  14  เจ้าหนี้เงินกู้</t>
  </si>
  <si>
    <t>ชื่อเจ้าหนี้</t>
  </si>
  <si>
    <t>โครงการที่ขอกู้</t>
  </si>
  <si>
    <t>จำนวนเงินที่ขอกู้</t>
  </si>
  <si>
    <t>ลงวันที่</t>
  </si>
  <si>
    <t>เงินต้นค้างชำระ</t>
  </si>
  <si>
    <t>ปีสิ้นสุดสัญญา</t>
  </si>
  <si>
    <t>สัญญากู้เงินเลขที่</t>
  </si>
  <si>
    <t>หมายเหตุ  15  หนี้สินไม่หมุนเวียน</t>
  </si>
  <si>
    <t>.....................................</t>
  </si>
  <si>
    <t>...................................</t>
  </si>
  <si>
    <t>รายรับจริงสูงกว่ารายจ่ายจริง</t>
  </si>
  <si>
    <r>
      <rPr>
        <u/>
        <sz val="14"/>
        <color theme="1"/>
        <rFont val="Angsana New"/>
        <family val="1"/>
      </rPr>
      <t>หัก</t>
    </r>
    <r>
      <rPr>
        <sz val="14"/>
        <color theme="1"/>
        <rFont val="Angsana New"/>
        <family val="1"/>
      </rPr>
      <t xml:space="preserve">  25%  ของรายรับจริงสูงกว่ารายจ่ายจริง</t>
    </r>
  </si>
  <si>
    <t xml:space="preserve">       (เงินทุนสำรองเงินสะสม)</t>
  </si>
  <si>
    <t>รับจริงสูงกว่ารายจ่ายจริงหลังหักเงินทุนสำรองเงินสะสม</t>
  </si>
  <si>
    <t>1.  ลูกหนี้ค่าภาษี</t>
  </si>
  <si>
    <t>จำนวนเงินที่ได้รับ</t>
  </si>
  <si>
    <t>อนุมัติ</t>
  </si>
  <si>
    <t>ก่อหนี้ผูกพัน</t>
  </si>
  <si>
    <t>คงเหลือ</t>
  </si>
  <si>
    <t>ยังไม่ได้ก่อหนี้ผูกพัน</t>
  </si>
  <si>
    <t>รายละเอียดแนบท้ายหมายเหตุ  17  เงินทุนสำรองเงินสะสม</t>
  </si>
  <si>
    <t>เบิกจ่ายแล้ว</t>
  </si>
  <si>
    <t>รายงานรายจ่ายในการดำเนินงานที่จ่ายจากเงินรายรับตามแผนงาน งบกลาง</t>
  </si>
  <si>
    <t>งบ</t>
  </si>
  <si>
    <t>แหล่งเงิน</t>
  </si>
  <si>
    <t>หมายเหตุ   ระบุเงินงบประมาณหรือเงินอุดหนุนระบุวัตถุประสงค์/เฉพาะกิจ</t>
  </si>
  <si>
    <t>รายงานรายจ่ายในการดำเนินงานที่จ่ายจากเงินรายรับตามแผนงาน บริหารงานทั่วไป</t>
  </si>
  <si>
    <t>งานบริหารงานทั่วไป</t>
  </si>
  <si>
    <t>งานวางแผนสถิติและวิชาการ</t>
  </si>
  <si>
    <t>งานบริหารงานคลัง</t>
  </si>
  <si>
    <t>งบบุคลากร</t>
  </si>
  <si>
    <t>งบดำเนินงาน</t>
  </si>
  <si>
    <t>งบลงทุน</t>
  </si>
  <si>
    <t>งบรายจ่ายอื่น</t>
  </si>
  <si>
    <t>งบเงินอุดหนุน</t>
  </si>
  <si>
    <t>เกี่ยวกับการรักษาความ</t>
  </si>
  <si>
    <t>สงบภายใน</t>
  </si>
  <si>
    <t>งานเทศกิจ</t>
  </si>
  <si>
    <t>งานป้องกันภัยฝ่าย</t>
  </si>
  <si>
    <t>พลเรือนและระงับ</t>
  </si>
  <si>
    <t>อัคคีภัย</t>
  </si>
  <si>
    <t>รายงานรายจ่ายในการดำเนินงานที่จ่ายจากเงินรายรับตามแผนงาน การรักษาความสงบภายใน</t>
  </si>
  <si>
    <t>รายงานรายจ่ายในการดำเนินงานที่จ่ายจากเงินรายรับตามแผนงาน การศึกษา</t>
  </si>
  <si>
    <t>เกี่ยวกับการศึกษา</t>
  </si>
  <si>
    <t>งานระดับก่อนวัยเรียน</t>
  </si>
  <si>
    <t>และประถมศึกษา</t>
  </si>
  <si>
    <t>งานระดับ</t>
  </si>
  <si>
    <t>มัธยมศึกษา</t>
  </si>
  <si>
    <t>งานศึกษาไม่</t>
  </si>
  <si>
    <t>กำหนดระดับ</t>
  </si>
  <si>
    <t>รายงานรายจ่ายในการดำเนินงานที่จ่ายจากเงินรายรับตามแผนงาน สาธารณสุข</t>
  </si>
  <si>
    <t>เกี่ยวกับสาธารณสุข</t>
  </si>
  <si>
    <t>งานโรงพยาบาล</t>
  </si>
  <si>
    <t>งานบริการ</t>
  </si>
  <si>
    <t>สาธารณสุขและ</t>
  </si>
  <si>
    <t xml:space="preserve">งานสาธารณสุขอื่น </t>
  </si>
  <si>
    <t>งานศูนย์บริการ</t>
  </si>
  <si>
    <t>สาธารณะสุข</t>
  </si>
  <si>
    <t>รายงานรายจ่ายในการดำเนินงานที่จ่ายจากเงินรายรับตามแผนงาน สังคมสงเคราะห์</t>
  </si>
  <si>
    <t>เกี่ยวกับสังคมสงเคราะห์</t>
  </si>
  <si>
    <t>งานสวัสดการสังคม</t>
  </si>
  <si>
    <t>และสังคมสงเคราะห์</t>
  </si>
  <si>
    <t>ชุมชน</t>
  </si>
  <si>
    <t>รายงานรายจ่ายในการดำเนินงานที่จ่ายจากเงินรายรับตามแผนงาน เคหะและชุมชน</t>
  </si>
  <si>
    <t>งานกำจัดขยะ</t>
  </si>
  <si>
    <t>มูลฝอยและ</t>
  </si>
  <si>
    <t>สิ่งปฏิกูล</t>
  </si>
  <si>
    <t>งานไฟฟ้าและ</t>
  </si>
  <si>
    <t>ถนน</t>
  </si>
  <si>
    <t>และชุมชน</t>
  </si>
  <si>
    <t>งานบริหารงาน</t>
  </si>
  <si>
    <t>งานบำบัด</t>
  </si>
  <si>
    <t>น้ำเสีย</t>
  </si>
  <si>
    <t>รายงานรายจ่ายในการดำเนินงานที่จ่ายจากเงินรายรับตามแผนงาน สร้างความเข้มแข็งของชุมชน</t>
  </si>
  <si>
    <t>เกี่ยวกับการสร้างความ</t>
  </si>
  <si>
    <t>เข้มแข็งของชุมชน</t>
  </si>
  <si>
    <t>งานส่งเสริมและ</t>
  </si>
  <si>
    <t>สนับสนุนความ</t>
  </si>
  <si>
    <t>เข้มแข็งชุมชน</t>
  </si>
  <si>
    <t>วัฒนธรรและ</t>
  </si>
  <si>
    <t>นันทนาการ</t>
  </si>
  <si>
    <t>งานกีฬาและ</t>
  </si>
  <si>
    <t>งานศาสนาและ</t>
  </si>
  <si>
    <t>วัฒนธรรมท้องถิ่น</t>
  </si>
  <si>
    <t>งานวิชการวางแผน</t>
  </si>
  <si>
    <t>และส่งเสริม</t>
  </si>
  <si>
    <t>การท่องเที่ยว</t>
  </si>
  <si>
    <t>เกี่ยวกับอุตสาหกรรม</t>
  </si>
  <si>
    <t>และการโยธา</t>
  </si>
  <si>
    <t>งานก่อสร้างโครงสร้าง</t>
  </si>
  <si>
    <t>พื้นฐาน</t>
  </si>
  <si>
    <t>รายงานรายจ่ายในการดำเนินงานที่จ่ายจากเงินรายรับตามแผนงาน อุตสาหกรรมและการโยธา</t>
  </si>
  <si>
    <t>รายงานรายจ่ายในการดำเนินงานที่จ่ายจากเงินรายรับตามแผนงาน การเกษตร</t>
  </si>
  <si>
    <t>งานส่งเสริมการเกษตร</t>
  </si>
  <si>
    <t>งานอนุรักษ์แหล่งน้ำ</t>
  </si>
  <si>
    <t>และป่าไม้</t>
  </si>
  <si>
    <t>รายงานรายจ่ายในการดำเนินงานที่จ่ายจากเงินรายรับตามแผนงาน การพาณิชย์</t>
  </si>
  <si>
    <t>งานกิจการประปา</t>
  </si>
  <si>
    <t>งานตลาดสด</t>
  </si>
  <si>
    <t>งานโรงฆ่าสัตว์</t>
  </si>
  <si>
    <t>บริหาร</t>
  </si>
  <si>
    <t>งานทั่วไป</t>
  </si>
  <si>
    <t>การรักษา</t>
  </si>
  <si>
    <t>ความสงบ</t>
  </si>
  <si>
    <t>ภายใน</t>
  </si>
  <si>
    <t>การศึกษา</t>
  </si>
  <si>
    <t>สาธารณ</t>
  </si>
  <si>
    <t>สังคม</t>
  </si>
  <si>
    <t>สงเคราะห์</t>
  </si>
  <si>
    <t>เคหะและ</t>
  </si>
  <si>
    <t>สร้างความ</t>
  </si>
  <si>
    <t>เข้มแข็ง</t>
  </si>
  <si>
    <t>ของชุมชน</t>
  </si>
  <si>
    <t>การศาสนา</t>
  </si>
  <si>
    <t>วัฒนธรรม</t>
  </si>
  <si>
    <t>และ</t>
  </si>
  <si>
    <t>สุข</t>
  </si>
  <si>
    <t>อุดสา</t>
  </si>
  <si>
    <t>หกรรม</t>
  </si>
  <si>
    <t>และการ</t>
  </si>
  <si>
    <t>โยธา</t>
  </si>
  <si>
    <t>การ</t>
  </si>
  <si>
    <t>เกษตร</t>
  </si>
  <si>
    <t>รายงานรายจ่ายในการดำเนินงานที่จ่ายจากเงินรายรับตามแผนงานรวม</t>
  </si>
  <si>
    <t>รายงานรายจ่ายในการดำเนินงานที่จ่ายจากเงินสะสม</t>
  </si>
  <si>
    <t>รายงานรายจ่ายในการดำเนินงานที่จ่ายจากเงินทุนสำรองเงินสะสม</t>
  </si>
  <si>
    <t>รายงานรายจ่ายในการดำเนินงานที่จ่ายจากเงินกู้</t>
  </si>
  <si>
    <t>ประมาณ</t>
  </si>
  <si>
    <t>บริหารงาน</t>
  </si>
  <si>
    <t>ทั่วไป</t>
  </si>
  <si>
    <t>การเกษตร</t>
  </si>
  <si>
    <t>อุดสาหกรรม</t>
  </si>
  <si>
    <t>วัฒนธรรมและ</t>
  </si>
  <si>
    <t>รายรับ</t>
  </si>
  <si>
    <t>ค่าครุภัณฑ์ (หมายเหตุ 1)</t>
  </si>
  <si>
    <t>ค่าที่ดินและสิ่งก่อสร้าง (หมายเหตุ 2)</t>
  </si>
  <si>
    <t>หมวดภาษีอากร</t>
  </si>
  <si>
    <t>หมวดค่าธรรมเนียมค่าปรับและค่าใบอนุญาต</t>
  </si>
  <si>
    <t>หมวดเงินอุดหนุนระบุวัตถุประสงค์/เฉพาะกิจ</t>
  </si>
  <si>
    <t>รวมรายรับ</t>
  </si>
  <si>
    <t>รายรับสูงกว่าหรือ (ต่ำกว่า)รายจ่าย</t>
  </si>
  <si>
    <t>งบแสดงผลการดำเนินงานจ่ายจากเงินรายรับ</t>
  </si>
  <si>
    <t>รายงานรายจ่ายในการดำเนินงานที่จ่ายจากเงินรายรับตามแผนงาน การศาสนาวัฒนธรรมและนันทนาการ</t>
  </si>
  <si>
    <t xml:space="preserve">       คุรภัณฑ์โฆษณาและเผยแพร่</t>
  </si>
  <si>
    <t>สำหรับปี สิ้นสุดวันที่ 30  กันยายน  2558</t>
  </si>
  <si>
    <t>เงินรายได้</t>
  </si>
  <si>
    <t>บริหารงานทั่วไป</t>
  </si>
  <si>
    <t>บริหารทั่วไป</t>
  </si>
  <si>
    <t>รายละเอียดแนบท้ายหมายเหตุ  7  เงินสะสม</t>
  </si>
  <si>
    <t>เงินงบประมาณ</t>
  </si>
  <si>
    <t>กลาง</t>
  </si>
  <si>
    <t>รายจ่ายตามข้อผูกพัน</t>
  </si>
  <si>
    <t>เงินสมทบกองทุนประกันสังคม</t>
  </si>
  <si>
    <t>เบี้ยยังชีพผู้ป่วยเอดส์</t>
  </si>
  <si>
    <t>เงินสมทบกองทุนบำเหน็จบำนาญข้าราชการส่วนท้องถิ่น (กบท)</t>
  </si>
  <si>
    <t>ทั่วไปเกี่ยวกับเคหะ</t>
  </si>
  <si>
    <t>เกี่ยวกับศาสนา</t>
  </si>
  <si>
    <t>รายจ่ายเพื่อให้ได้มาซึ่งบริการ</t>
  </si>
  <si>
    <t>ค่าจ้างเหมาบริการ(ยาม)</t>
  </si>
  <si>
    <t>ระดับก่อนวัยเรียนและ</t>
  </si>
  <si>
    <t>ประถมศึกษา</t>
  </si>
  <si>
    <t>โครงการอาหารกลางวัน</t>
  </si>
  <si>
    <t>จ้างประกอบอาหารกลางวัน</t>
  </si>
  <si>
    <t>ค่าวัสดุอาหารเสริม(นม)</t>
  </si>
  <si>
    <t>จัดซื้ออาหารเสริม(นม)</t>
  </si>
  <si>
    <t>อุตสาหกรรมและ</t>
  </si>
  <si>
    <t>การโยธา</t>
  </si>
  <si>
    <t>ก่อสร้างโครงสร้างพื้น</t>
  </si>
  <si>
    <t>ฐาน</t>
  </si>
  <si>
    <t>ค่าที่ดินและสิ่ง</t>
  </si>
  <si>
    <t>ก่อสร้าง</t>
  </si>
  <si>
    <t>สิ่งสาธารณูปโภค</t>
  </si>
  <si>
    <t>ค่าจ้างที่ปรึกษา</t>
  </si>
  <si>
    <t>ยอดยกมา</t>
  </si>
  <si>
    <t>อันเป็นประโยชน์แก่ อปท.</t>
  </si>
  <si>
    <t>บริหารงานคลัง</t>
  </si>
  <si>
    <t>ค่าใช้จ่ายในการจัดเก็บภาษีบำรุงท้องที่ 5%</t>
  </si>
  <si>
    <t>เงินส่วนลดในการจัดเก็บภาษีบำรุงท้องที่ 6%</t>
  </si>
  <si>
    <t xml:space="preserve">            -</t>
  </si>
  <si>
    <t xml:space="preserve">                 -</t>
  </si>
  <si>
    <t xml:space="preserve">                    -</t>
  </si>
  <si>
    <t xml:space="preserve">                                          -</t>
  </si>
  <si>
    <t xml:space="preserve">             -</t>
  </si>
  <si>
    <t>ผู้รับรอง</t>
  </si>
  <si>
    <t>-</t>
  </si>
  <si>
    <t xml:space="preserve">       ครุภัณฑ์งานบ้านงานครัว</t>
  </si>
  <si>
    <t xml:space="preserve">       ครุภัณฑ์ไฟฟ้าและวิทยุ</t>
  </si>
  <si>
    <t xml:space="preserve">       ครุภัณฑ์ยานพาหนะและขนส่ง</t>
  </si>
  <si>
    <t>รายได้จากรัฐบาลค้างรับ</t>
  </si>
  <si>
    <t>ลูกหนี้เงินสะสม</t>
  </si>
  <si>
    <t>หมายเหตุประกอบงบแสดงฐานะการเงินเป็นส่วนหนึ่งของงบการเงินนี้</t>
  </si>
  <si>
    <t>หมายเหตุ 5  ลูกหนี้ค่าภาษี</t>
  </si>
  <si>
    <t>หมาเหตุ 9  รายจ่ายค้างจ่าย</t>
  </si>
  <si>
    <t>หมายเหตุ 10  เงินรับฝาก</t>
  </si>
  <si>
    <t>หมายเหตุ 11  เงินสะสม</t>
  </si>
  <si>
    <t>บวก</t>
  </si>
  <si>
    <t>หมวดรายจ่าย</t>
  </si>
  <si>
    <t>สัญญาเลขที่</t>
  </si>
  <si>
    <t>รวมทั้งสิ้น</t>
  </si>
  <si>
    <t>หมายเหตุ 12  เงินทุนสำรองเงินสะสม</t>
  </si>
  <si>
    <r>
      <rPr>
        <u/>
        <sz val="14"/>
        <color theme="1"/>
        <rFont val="Angsana New"/>
        <family val="1"/>
      </rPr>
      <t>บวก</t>
    </r>
    <r>
      <rPr>
        <sz val="14"/>
        <color theme="1"/>
        <rFont val="Angsana New"/>
        <family val="1"/>
      </rPr>
      <t xml:space="preserve">  25%  ของรายรับจริงสูงกว่ารายจ่ายจริง</t>
    </r>
  </si>
  <si>
    <t>หมายเหตุ 1 ค่าครุภัณฑ์</t>
  </si>
  <si>
    <t>ครุภัณฑ์ไฟฟ้าและวิทยุ</t>
  </si>
  <si>
    <t>ครุภัณฑ์การเกษตร</t>
  </si>
  <si>
    <t>ครุภัณฑ์โฆษณาและเผยแพร่</t>
  </si>
  <si>
    <t>หมายเหตุ 2 ค่าที่ดินและสิ่งก่อสร้าง</t>
  </si>
  <si>
    <t>บัญชีพักสินทรัพย์</t>
  </si>
  <si>
    <t>รวมบัญชีพักสินทรัพย์</t>
  </si>
  <si>
    <t>ข.สังหาริมทรัพย์</t>
  </si>
  <si>
    <t>หมายเหตุ  7  ลูกหนี้เงินทุนโครงการเศรษฐกิจชุมชน</t>
  </si>
  <si>
    <t>หมายเหตุ 8 ลูกหนี้เงินสะสม / เจ้าหนี้เงินสะสม</t>
  </si>
  <si>
    <t xml:space="preserve">                                                              หมายเหตุประกอบงบแสดงฐานะการเงิน</t>
  </si>
  <si>
    <t>2. ลุกหนี้รายได้อื่นๆ</t>
  </si>
  <si>
    <t>3. รายได้จากรัฐบาลค้างรับ</t>
  </si>
  <si>
    <t>หมายเหตุประกอบงบแสดงผลการดำเนินงาน</t>
  </si>
  <si>
    <t>ค่าที่ดินและสิ่งก่อสร้าง จ่ายจากเงินรายรับ</t>
  </si>
  <si>
    <t>ค่าที่ดินและสิ่งก่อสร้าง จ่ายจากเงินอุดหนุนที่ระบุวัตถุประสงค์</t>
  </si>
  <si>
    <t xml:space="preserve"> - โครงการก่อสร้างก่อสร้างถนนคอนกรีตเสริมเหล็ก ม.3 เงินอุดหนุนทั่วไป</t>
  </si>
  <si>
    <t>เพื่อสนับสนุนการบริหารจัดการของ อปท.ตามยุทธศาสตร์การพัฒนาประเทศ</t>
  </si>
  <si>
    <t xml:space="preserve"> - โครงการก่อสร้างอาคารพัฒนาคุณภาพชีวิตตามแนวทางเศรษฐกิจพอเพียง ม.2</t>
  </si>
  <si>
    <t>เงินอุดหนุนทั่วไปที่ระบุวัตถุประสงค์</t>
  </si>
  <si>
    <t>หมายเหตุ 6  ลูกหนี้รายได้อื่นๆ</t>
  </si>
  <si>
    <t>รายละเอียดแนบท้าย หมายเหตุ 11</t>
  </si>
  <si>
    <t xml:space="preserve">จ่ายเงินสะสม </t>
  </si>
  <si>
    <t xml:space="preserve"> </t>
  </si>
  <si>
    <t>จำนวนที่ได้รับ</t>
  </si>
  <si>
    <t>ยังไม่ได้ก่อหนี้</t>
  </si>
  <si>
    <t>จ่ายขาดเงินสะสม</t>
  </si>
  <si>
    <t>ลำดับที่</t>
  </si>
  <si>
    <t>ค่าครุภณฑ์ จ่ายจากเงินรายรับ</t>
  </si>
  <si>
    <t>4. ลุกหนี้เงินทุนโครงการเศรษฐกิจชุมชน</t>
  </si>
  <si>
    <t>5. เงินสะสมที่อนุมัติจ่ายขาด แต่ยังไม่ได้เบิกจ่าย</t>
  </si>
  <si>
    <t>6. เงินสะสมที่สามารถนำไปใช้ได้</t>
  </si>
  <si>
    <t>องค์การบริหารส่วนตำบลตลิ่งชัน</t>
  </si>
  <si>
    <t>ณ วันที่ 30  กันยายน  2559</t>
  </si>
  <si>
    <t>ลูกหนี้ค่าภาษีโรงเรือนและที่ดิน</t>
  </si>
  <si>
    <t>ลูกหนี้ค่าธรรมเนียมกำจัดขยะมูลฝอย</t>
  </si>
  <si>
    <t xml:space="preserve">              (นางสมผิว  ศรีเผือก)                                        (นายอภิรักษ์  ไพบูลย์)                                           (นายชัยวุฒิ  แก้วอย่างดี)</t>
  </si>
  <si>
    <t xml:space="preserve">              ผู้อำนวยการกองคลัง                              ปลัดองค์การบริหารส่วนตำบลตลิ่งชัน                   นายกองค์การบริหารส่วนตำบลตลิ่งชัน</t>
  </si>
  <si>
    <t>สำหรับปี  สิ้นสุดวันที่ 30  กันยายน  2559</t>
  </si>
  <si>
    <t xml:space="preserve">            ผู้อำนวยการกองคลัง               ปลัดองค์การบริหารส่วนตำบลตลิ่งชัน               นายกองค์การบริหารส่วนตำบลตลิ่งชัน</t>
  </si>
  <si>
    <t xml:space="preserve">เงินฝากธนาคาร ธกส. </t>
  </si>
  <si>
    <t>เงินฝากธนาคาร ธกส.</t>
  </si>
  <si>
    <t>เงินฝากธนาคารกรุงไทย จำกัด</t>
  </si>
  <si>
    <t>ประเภทออมทรัพย์ เลขที่  01415-2-39301-1</t>
  </si>
  <si>
    <t>ประเภทออมทรัพย์ เลขที่  01415-2-61657-4</t>
  </si>
  <si>
    <t>ประเภทออมทรัพย์ เลขที่ 828-0-43758</t>
  </si>
  <si>
    <t>ลูกหนี้ภาษีโรงเรือนและที่ดิน</t>
  </si>
  <si>
    <t>ลูกหนี้รายได้อื่น</t>
  </si>
  <si>
    <t xml:space="preserve">                                                                  องค์การบริหารส่วนตำบลตลิ่งชัน</t>
  </si>
  <si>
    <t xml:space="preserve">                                                               สำหรับปี สิ้นสุดวันที่ 30 กันยายน 2559</t>
  </si>
  <si>
    <t>งบกลาง -เบี้ยยังชีพผู้พิการ</t>
  </si>
  <si>
    <t>ค่าตอบแทนผู้ปฏิบัติราชการ</t>
  </si>
  <si>
    <t>เงินประโยชน์ตอบแทน</t>
  </si>
  <si>
    <t>อื่น (โบนัส)</t>
  </si>
  <si>
    <t>ค่าใช้จ่ายในการจัดทำแผนที่</t>
  </si>
  <si>
    <t>ภาษีและทะเบียนทรัพย์สิน</t>
  </si>
  <si>
    <t>จ้างเหมาบริการงาน</t>
  </si>
  <si>
    <t>แผนที่ภาษีฯ</t>
  </si>
  <si>
    <t>ก่อสร้างถนน คสล.สาย</t>
  </si>
  <si>
    <t>ชะอม-เจ็ดหลุม ม.1</t>
  </si>
  <si>
    <t>ชะเมา-นาเพรง ม.2</t>
  </si>
  <si>
    <t>จันนา-น้ำยาว ม.2,3</t>
  </si>
  <si>
    <t>บ้านนายขุ้ย-นายเชย ม.4</t>
  </si>
  <si>
    <t>ต่อเติมปรับปรับอาคาร</t>
  </si>
  <si>
    <t>ศพด.บ้านปากเจา</t>
  </si>
  <si>
    <t>สาธารณสุข</t>
  </si>
  <si>
    <t>งานบริการสาธารณสุข</t>
  </si>
  <si>
    <t>และงานสาธารณสุขอื่น</t>
  </si>
  <si>
    <t>ค่าใช้จ่ายเพื่อส่งเสริมการ</t>
  </si>
  <si>
    <t>ดำเนินงานการแพทย์ฉุกเฉิน</t>
  </si>
  <si>
    <t>แพทย์ฉุกเฉิน</t>
  </si>
  <si>
    <t>ค่าปรับปรุงถนนสาย</t>
  </si>
  <si>
    <t>เลียบคลองชลประทาน ม.5</t>
  </si>
  <si>
    <t>กำโหม-นายขำ ม.3</t>
  </si>
  <si>
    <t>บ้านนางเหี้ยง-นายพยอม ม.8</t>
  </si>
  <si>
    <t>เขาวัด-ถ้ำดิน ม.9</t>
  </si>
  <si>
    <t>เงินทุนหมุนเวียนโครงการเศรษฐกิจชุมชน</t>
  </si>
  <si>
    <t>เงินบริการแพทย์ฉุกเฉิน</t>
  </si>
  <si>
    <t>สำหรับปี สิ้นสุดวันที่ 30 กันยายน 2559</t>
  </si>
  <si>
    <t>เงินสะสม  1 ตุลาคม  2558</t>
  </si>
  <si>
    <t>รับคืนเงินค่าเช่าบ้าน</t>
  </si>
  <si>
    <t>รับคืนเงินอุดหนุน</t>
  </si>
  <si>
    <t>เช็คไม่มีผู้นำไปขึ้นเงิน</t>
  </si>
  <si>
    <t>เงินค่าปรับจราจรทางบก 25%</t>
  </si>
  <si>
    <t>รายได้ค้างรับงวดนี้สูงกว่างวดก่อน</t>
  </si>
  <si>
    <t>หัก</t>
  </si>
  <si>
    <t>เงินทุนสำรองเงินสะสม 1 ตุลาคม 2558</t>
  </si>
  <si>
    <t>เงินทุนสำรองเงินสะสม 30 กันยายน 2559</t>
  </si>
  <si>
    <t>ตั้งแต่วันที่  1  ตุลาคม  2558   ถึง  30  กันยายน  2559</t>
  </si>
  <si>
    <t xml:space="preserve">ตั้งแต่วันที่  1  ตุลาคม   2558  ถึง  30  กันยายน  2559  </t>
  </si>
  <si>
    <t>ตั้งแต่วันที่  1  ตุลาคม   2558  ถึง  30  กันยายน  2559</t>
  </si>
  <si>
    <t>ตั้งแต่วันที่  1  ตุลาคม  2558  ถึง  30  กันยายน  2559</t>
  </si>
  <si>
    <t>ตั้งแต่วันที่  1  ตุลาคม 2558  ถึง  30  กันยายน  2559</t>
  </si>
  <si>
    <t>สำหรับปี สิ้นสุดวันที่  30  กันยายน 2559</t>
  </si>
  <si>
    <t>ก่อสร้างถนน คสล.สายชะอม-เจ็ดหลุม หมู่ที่ 1</t>
  </si>
  <si>
    <t>ก่อสร้างถนน คสล.สายจันนา-น้ำยาว หมู่ที่ 3</t>
  </si>
  <si>
    <t>ก่อสร้างถนน คสล.สายชะเมา-นาเพรง หมู่ที่ 2</t>
  </si>
  <si>
    <t>ก่อสร้างถนน คสล.สายกำโหม-นายขำ หมู่ที่ 3</t>
  </si>
  <si>
    <t>ก่อสร้างถนน คสล.สายบ้านนายขุ้ย-บ้านนายเชย หมู่ที่ 4</t>
  </si>
  <si>
    <t>ก่อสร้างถนน คสล.สายเลียบคลองชลประทาน หมู่ที่ 5</t>
  </si>
  <si>
    <t>ก่อสร้างถนน คสล.สายสะพานศูง-บ้านนายสถิน หมู่ที่ 6</t>
  </si>
  <si>
    <t>ก่อสร้างถนน คสล.สายนางเหี้ยง-นายพยอม หมู่ที่ 8</t>
  </si>
  <si>
    <t>ก่อสร้างถนน คสล.สายเขาวัด-ถ้ำดิน หมู่ที่ 9</t>
  </si>
  <si>
    <t>ก่อสร้างถนน คสล.สายสามแยกต้นตอ-บ้านป้าฉิม หมู่ที่ 9</t>
  </si>
  <si>
    <t>ปรับปรุงซ่อมแซมระบบประปาหมู่บ้าน บ้านหน้าเขาวัน</t>
  </si>
  <si>
    <t>หมู่ที่ 6</t>
  </si>
  <si>
    <t>ตั้งแต่วันที่  1  ตุลาคม    2558    ถึง  30  กันยายน  2559</t>
  </si>
  <si>
    <t>โครงการก่อสร้างถนนคอนกรีตเสริมเหล็กสายเขาวัด-ถ้ำดิน หมู่ที่ 6</t>
  </si>
  <si>
    <t>โครงการก่อสร้างถนนคอนกรีตเสริมเหล็กสายชะเมา-นาเพรง หมู่ที่ 2</t>
  </si>
  <si>
    <t>โครงการก่อสร้างถนนคอนกรีตเสริมเหล็กสายชะอม-เจ็ดหลุม หมู่ที่ 1</t>
  </si>
  <si>
    <t>โครงการก่อสร้างถนนคอนกรีตเสริมเหล็กสายนางเหี้ยง-นายพยอม หมู่ที่ 8</t>
  </si>
  <si>
    <t>โครงการก่อสร้างถนนคอนกรีตเสริมเหล็กสายบ้านนายขุ้ย-นายเชย หมู่ที่ 4</t>
  </si>
  <si>
    <t>โครงการก่อสร้างถนนคอนกรีตเสริมเหล็กสายเลียบคลองชลประทาน หมู่ที่ 5</t>
  </si>
  <si>
    <t>โครงการก่อสร้างถนนคอนกรีตเสริมเหล็กสายบ้านนายพรม-ต่อเขตตำบลกลาย หมู่ที่ 5</t>
  </si>
  <si>
    <t>โครงการก่อสร้างถนนคอนกรีตเสริมเหล็กสายสามแยกต้นตอ-บ้านป้าฉิม หมู่ที่ 9</t>
  </si>
  <si>
    <t>โครงการก่อสร้างถนนคอนกรีตเสริมเหล็กสายสี่แยกนาท้อน-บ้านนายสมบูรณ์ หมู่ที่ 7</t>
  </si>
  <si>
    <t>โครงการก่อสร้างถนนคอนกรีตเสริมเหล็กสายบ้านนายดา-บ้านนายสถิน หมู่ที่ 6</t>
  </si>
  <si>
    <t>โครงการขุดลอกคูปลักเปลี้ย หมู่ที่ 2</t>
  </si>
  <si>
    <t>โครงการบุกเบิกถนนสายกำโหม-ปลักเปลี้ย หมู่ที่ 3,2</t>
  </si>
  <si>
    <t>โครงการค่าบำรุงรักษาและปรับปรุงที่ดินและสิ่งก่อสร้าง</t>
  </si>
  <si>
    <t xml:space="preserve">       อาคาร,เสาธง</t>
  </si>
  <si>
    <t xml:space="preserve">       เครื่องใช้สำนักงาน</t>
  </si>
  <si>
    <t xml:space="preserve">       ครุภัณฑ์อื่น ๆ</t>
  </si>
  <si>
    <t xml:space="preserve">       ครุภัณฑ์การศึกษา</t>
  </si>
  <si>
    <t xml:space="preserve">       ครุภัณฑ์การเกษตร</t>
  </si>
  <si>
    <t>สำหรับปี  สิ้นสุดวันที่  30  กันยายน  2559</t>
  </si>
  <si>
    <t>ข้อมูลทั่วไป</t>
  </si>
  <si>
    <t xml:space="preserve">           องค์การบริหารส่วนตำบลตลิ่งชัน  ตั้งอยู่เลขที่  54  หมู่ที่  1  ตำบลตลิ่งชัน  อำเภอท่าศาลา  </t>
  </si>
  <si>
    <t>จังหวัดนครศรีธรรมราช</t>
  </si>
  <si>
    <t>หมายเหตุ 1 สรุปนโยบายการบัญชีที่สำคัญ</t>
  </si>
  <si>
    <t xml:space="preserve">          1.1 หลักเกณฑ์ในการจัดทำงบแสดงฐานะการเงิน</t>
  </si>
  <si>
    <t xml:space="preserve">                 การบันทึกบัญชีเพื่อจัดทำงบแสดงฐานะการเงินเป็นไปตามเกณฑ์เงินสดและเกณฑ์คงค้าง</t>
  </si>
  <si>
    <t>ตามประกาศกระทรวงมหาดไทย เรื่อง  หลักเกณฑ์และวิธีปฏิบัติการบันทึกบัญชี การจัดทำทะเบียน และรายงาน</t>
  </si>
  <si>
    <t>การเงินขององค์กรปกครองส่วนท้องถิ่น เมื่อวันที่  20  มีนาคม  พ.ศ.  2558 และหนังสือสั่งการที่เกี่ยวข้อง</t>
  </si>
  <si>
    <t xml:space="preserve">          1.2 รายการเปิดเผยอื่นใด (ถ้ามี)</t>
  </si>
  <si>
    <t>หมายเหตุ 4  รายได้จากรัฐบาลค้างรับ</t>
  </si>
  <si>
    <t>รายละเอียดแนบท้ายหมายเหตุ  11  เงินสะสม</t>
  </si>
  <si>
    <t xml:space="preserve">            (นางสมผิว  ศรีเผือก)                         (นายอภิรักษ์  ไพบูลย์)                                       (นายชัยวุฒิ  แก้วอย่างดี)</t>
  </si>
  <si>
    <t xml:space="preserve">              (นางสมผิว  ศรีเผือก)                                          (นายอภิรักษ์  ไพบูลย์)                                         (นายชัยวุฒิ  แก้วอย่างดี)</t>
  </si>
  <si>
    <t>สำหรับปี สิ้นสุดวันที่ 30  กันยายน  2559</t>
  </si>
  <si>
    <t>รถจักรยานยนต์</t>
  </si>
  <si>
    <t>เครื่องสูบน้ำ</t>
  </si>
  <si>
    <t>โต๊ะเก้าอี้</t>
  </si>
  <si>
    <t>ชั้นวางของ</t>
  </si>
  <si>
    <t>ตู้เหล็กเก็บเอกสาร</t>
  </si>
  <si>
    <t>เครื่องพิมพ์ดีด</t>
  </si>
  <si>
    <t>คอมพิวเตอร์</t>
  </si>
  <si>
    <t>เครื่องถ่ายเอกสาร</t>
  </si>
  <si>
    <t>เครื่องอัดสำเนา</t>
  </si>
  <si>
    <t>เครื่องปรับอากาศ</t>
  </si>
  <si>
    <t>โทรศัพท์ตู้สาขา</t>
  </si>
  <si>
    <t>เครื่องรับโทรศัพท์</t>
  </si>
  <si>
    <t>พัดลม</t>
  </si>
  <si>
    <t>ผ้าม่านพลาสติก</t>
  </si>
  <si>
    <t>ถังน้ำ</t>
  </si>
  <si>
    <t>กล้องถ่ายรูป</t>
  </si>
  <si>
    <t>เครื่องเล่นและการบันทึกเทปวีดีโอ</t>
  </si>
  <si>
    <t>โทรทัศน์สี</t>
  </si>
  <si>
    <t>ขาไมโครโฟน</t>
  </si>
  <si>
    <t>ไมโครโฟน</t>
  </si>
  <si>
    <t>ลำโพง</t>
  </si>
  <si>
    <t>วิทยุเทป</t>
  </si>
  <si>
    <t>เครื่องขยายเสียง</t>
  </si>
  <si>
    <t>ถังดับเพลิง</t>
  </si>
  <si>
    <t>ของเล่นกลางแจ้ง</t>
  </si>
  <si>
    <t>เครื่องควบคุมเสียง</t>
  </si>
  <si>
    <t>เครื่องสำรองไฟ</t>
  </si>
  <si>
    <t>เครื่องโทรสาร</t>
  </si>
  <si>
    <t>เครื่องปริ้นเตอร์</t>
  </si>
  <si>
    <t>ตัวกันฟ้าผ่า</t>
  </si>
  <si>
    <t>ตู้เย็น</t>
  </si>
  <si>
    <t>เครื่องพ่นหมอกควัน</t>
  </si>
  <si>
    <t>เทปวัดระยะ</t>
  </si>
  <si>
    <t>กล้องระดับอัตโนมัติ</t>
  </si>
  <si>
    <t>ป้ายแนะนำสถานที่</t>
  </si>
  <si>
    <t>เครื่องวัดระยะแบบล้อหมุน</t>
  </si>
  <si>
    <t>เครื่องโทรโข่ง</t>
  </si>
  <si>
    <t>เครื่องกรองน้ำ</t>
  </si>
  <si>
    <t>เครื่องรับส่งวิทยุ</t>
  </si>
  <si>
    <t>เก้าอี้นักเรียน</t>
  </si>
  <si>
    <t>เก้าอี้ทำงาน</t>
  </si>
  <si>
    <t>รถยนต์</t>
  </si>
  <si>
    <t>ป้ายจราจร</t>
  </si>
  <si>
    <t>เครื่องเลื่อย</t>
  </si>
  <si>
    <t>เครื่องดูดฝุ่น</t>
  </si>
  <si>
    <t>เครื่องมิติมิเดีย</t>
  </si>
  <si>
    <t>เครื่องฉายสไลด์</t>
  </si>
  <si>
    <t>เครื่องยืนบรรยาย</t>
  </si>
  <si>
    <t>เครื่องหาพิกัดสัญญาณดาวเทียม</t>
  </si>
  <si>
    <t>รถบรรทุกขยะมูลฝอย</t>
  </si>
  <si>
    <t>ถังขยะมูลฝอย</t>
  </si>
  <si>
    <t>รถพยาบาลฉุกเฉิน</t>
  </si>
  <si>
    <t>เครื่องบันทึกเสียง</t>
  </si>
  <si>
    <t>โต๊ะประชุมสภา</t>
  </si>
  <si>
    <t>กระจกโค้ง</t>
  </si>
  <si>
    <t>เครื่องฉีดน้ำแรงดันสูง</t>
  </si>
  <si>
    <t>ชุดรับแขก</t>
  </si>
  <si>
    <t>บริจาค</t>
  </si>
  <si>
    <t>เครื่องใช้สำนักงาน</t>
  </si>
  <si>
    <t>ครุภัณฑ์งานบ้านงานครัว</t>
  </si>
  <si>
    <t>ครุภัณฑ์ยานพาหนะ</t>
  </si>
  <si>
    <t>ครุภัณฑ์อื่น ๆ</t>
  </si>
  <si>
    <t>ครัว</t>
  </si>
  <si>
    <t>ยานพาหนะ</t>
  </si>
  <si>
    <t>ไฟฟ้า</t>
  </si>
  <si>
    <t>เผยแพร่</t>
  </si>
  <si>
    <t>รหัสบัญชี</t>
  </si>
  <si>
    <t>เดบิต</t>
  </si>
  <si>
    <t>เครดิต</t>
  </si>
  <si>
    <t>ณ วันที่  30  กันยายน  2559</t>
  </si>
  <si>
    <t>องค์การบริหารส่วนตำบลละลมใหม่พัฒนา</t>
  </si>
  <si>
    <t>รายรับจริงประกอบรายงานรับ - จ่ายเงิน</t>
  </si>
  <si>
    <t>รับจริงเดือนนี้</t>
  </si>
  <si>
    <t>รวมตั้งแต่ต้นปี</t>
  </si>
  <si>
    <t>สูง / ต่ำกว่า</t>
  </si>
  <si>
    <t>รายได้จัดเก็บเอง</t>
  </si>
  <si>
    <t>411000</t>
  </si>
  <si>
    <t>1.  ภาษีโรงเรือนและที่ดิน</t>
  </si>
  <si>
    <t>2.  ภาษีบำรุงท้องที่</t>
  </si>
  <si>
    <t>3. ภาษีป้าย</t>
  </si>
  <si>
    <t>หมวดค่าธรรมเนียม ค่าปรับ และใบอนุญาต</t>
  </si>
  <si>
    <t>412000</t>
  </si>
  <si>
    <t>1.  ค่าธรรมเนียมเกี่ยวกับใบอนุญาตการขายสุรา</t>
  </si>
  <si>
    <t>412103</t>
  </si>
  <si>
    <t>1.  ค่าธรรมเนียมเกี่ยวกับการควบคุมอาคาร</t>
  </si>
  <si>
    <t>2. ค่าธรรมเนียมปิด โปรย ติดตั้งแผ่นป้ายประกาศ</t>
  </si>
  <si>
    <t>3. ค่าธรรมเนียมจดทะเบียนพาณิชย์</t>
  </si>
  <si>
    <t>6. ค่าปรับการผิดสัญญา</t>
  </si>
  <si>
    <t>412210</t>
  </si>
  <si>
    <t>7. ค่าใบอนุญาตรับทำการเก็บ ขน สิ่งปฏิกูล และขยะมูลฝอย</t>
  </si>
  <si>
    <t>412301</t>
  </si>
  <si>
    <t>8.ค่าใบอนุญาตประกอบการค้าสำหรับกิจการที่เป็นอันตรายต่อสุขภาพ</t>
  </si>
  <si>
    <t>412303</t>
  </si>
  <si>
    <t>9. ค่าใบอนุญาตจำหน่ายสินค้าในที่หรือทางสาธารณะ</t>
  </si>
  <si>
    <t>412305</t>
  </si>
  <si>
    <t>10. ค่าใบอนุญาตเกี่ยวกับการควบคุมอาคาร</t>
  </si>
  <si>
    <t>412121</t>
  </si>
  <si>
    <t>11. ค่าธรรมเนียมอื่น ๆ</t>
  </si>
  <si>
    <t>412199</t>
  </si>
  <si>
    <t>หมวดรายได้จากทรัพย์สิน</t>
  </si>
  <si>
    <t>413000</t>
  </si>
  <si>
    <t>1.  ดอกเบี้ยเงินฝากธนาคาร</t>
  </si>
  <si>
    <t>413003</t>
  </si>
  <si>
    <t>415000</t>
  </si>
  <si>
    <t>1.  ค่าขายแบบแปลน</t>
  </si>
  <si>
    <t>415004</t>
  </si>
  <si>
    <t>2. ค่ารับรองสำเนาและถ่ายเอกสาร</t>
  </si>
  <si>
    <t>415007</t>
  </si>
  <si>
    <t>3. รายได้เบ็ดเตล็ดอื่น ๆ</t>
  </si>
  <si>
    <t>415999</t>
  </si>
  <si>
    <t>416000</t>
  </si>
  <si>
    <t>1. ค่าขายทอดตลาดทรัพย์สิน</t>
  </si>
  <si>
    <t>416001</t>
  </si>
  <si>
    <t>หน้า  2</t>
  </si>
  <si>
    <t>รายได้ที่รัฐบาลเก็บแล้วจัดสรรให้องค์กรปกครองส่วนท้องถิ่น</t>
  </si>
  <si>
    <t>1.  ภาษีและค่าธรรมเนียมรถยนต์หรือล้อเลื่อน</t>
  </si>
  <si>
    <t>1.  ภาษีมูลค่าเพิ่มตาม พรบ. กำหนดแผนฯ</t>
  </si>
  <si>
    <t>2. ภาษีมูลค่าเพิ่ม 1 ใน 9</t>
  </si>
  <si>
    <t>3.  ภาษีธุรกิจเฉพาะ</t>
  </si>
  <si>
    <t>4.  ภาษีสุรา</t>
  </si>
  <si>
    <t>5.  ภาษีสรรพสามิต</t>
  </si>
  <si>
    <t>6.  ค่าภาคหลวงแร่</t>
  </si>
  <si>
    <t>7.  ค่าภาคหลวงปิโตรเลียม</t>
  </si>
  <si>
    <t>8.  ค่าธรรมเนียมจดทะเบียนสิทธิและนิติกรรมที่ดิน  กฎหมายที่ดิน</t>
  </si>
  <si>
    <t>รายได้ที่รัฐบาลอุดหนุนให้องค์กรปกครองส่วนท้องถิ่น</t>
  </si>
  <si>
    <t>1.  เงินอุดหนุนทั่วไปสำหรับดำเนินการตามอำนาจหน้าที่และภาระกิจ</t>
  </si>
  <si>
    <t xml:space="preserve">     ถ่ายโอนเลือกทำ</t>
  </si>
  <si>
    <t>รายได้ที่รัฐบาลอุดหนุนให้โดยระบุวัตถุประสงค์/เงินอุดหนุนเฉพาะกิจ</t>
  </si>
  <si>
    <t>หมวดเงินอุดหนุนทั่วไประบุวัตถุประสงค์/เฉพาะกิจ</t>
  </si>
  <si>
    <t>1.เงินเดือนข้าราชการ ศพด.</t>
  </si>
  <si>
    <t>2.ค่าตอบแทนพนักงานจ้าง ศพด.</t>
  </si>
  <si>
    <t>3.เงินเพิ่มต่าครองชีพชั่วคราว ศพด.</t>
  </si>
  <si>
    <t>4.เงินประกันสังคม ศพด.</t>
  </si>
  <si>
    <t>5.ค่าจัดการเรียนการสอน ศพด.</t>
  </si>
  <si>
    <t>6.ค่าเบี้ยยังชีพผู้สูงอายุ</t>
  </si>
  <si>
    <t>7.ค่าเบี้ยยังชีพคนพิการ</t>
  </si>
  <si>
    <t>8.โครงการก่อสร้างลานกีฬาเอนกประสงค์ หมู่ 7</t>
  </si>
  <si>
    <t>9.โครงการซ่อมสร้างผิวจราจรแอสฟัลท์ติกคอนกรีต หมู่ 10</t>
  </si>
  <si>
    <t>10.โครงการก่อสร้ารงระบบประปาหมู่บ้าน แบบผิวดินขนาดใหญ่</t>
  </si>
  <si>
    <t>หมู่ 5</t>
  </si>
  <si>
    <t>รวมรายรับและเงินอุดหนุนระบุวัตถุประสงค์/เฉพาะกิจ</t>
  </si>
  <si>
    <t>รวมรายรับทั้งสิ้น</t>
  </si>
  <si>
    <t>ลูกหนี้ทุนโครงการเศรษฐกิจชุมชน</t>
  </si>
  <si>
    <t xml:space="preserve"> - กลุ่มชมรมเศรษฐกิจชุมชนบ้านหน้าเขาวัด</t>
  </si>
  <si>
    <t xml:space="preserve"> - กลุ่มเกษตรพัฒนาบ้านสวนจันทร์</t>
  </si>
  <si>
    <t xml:space="preserve"> - กลุ่มชมชมผลไม้ตำบลตลิ่งชัน</t>
  </si>
  <si>
    <t xml:space="preserve"> - กลุ่มเกษตรกรทำสวนตลิ่งชัน</t>
  </si>
  <si>
    <t xml:space="preserve"> - กลุ่มนาท้อนพัฒนา</t>
  </si>
  <si>
    <t xml:space="preserve"> - กลุ่มพัฒนายากลาย</t>
  </si>
  <si>
    <t xml:space="preserve"> - กลุ่มพัฒนาอาชีพการเกษตรบ้านหนองหว้า</t>
  </si>
  <si>
    <t xml:space="preserve"> - กลุ่มเลี้ยงผึ้งโพรงไทย</t>
  </si>
  <si>
    <t>ค่าที่ดินและสิ่งก่อสร้าง :  โครงการก่อสร้างระบบประปาหมู่บ้าน แบบประปาบ่อบาดาลถังแชมเปญ หมู่ที่ 1</t>
  </si>
  <si>
    <t>ค่าที่ดินและสิ่งก่อสร้าง :  โครงการก่อสร้างระบบประปาหมู่บ้าน แบบประปาบ่อบาดาลถังแชมเปญ หมู่ที่ 2</t>
  </si>
  <si>
    <t>ค่าที่ดินและสิ่งก่อสร้าง :  โครงการก่อสร้างระบบประปาหมู่บ้าน แบบประปาบ่อบาดาลถังแชมเปญ หมู่ที่ 3</t>
  </si>
  <si>
    <t>ค่าที่ดินและสิ่งก่อสร้าง :  โครงการก่อสร้างระบบประปาหมู่บ้าน แบบประปาบ่อบาดาลถังแชมเปญ หมู่ที่ 4</t>
  </si>
  <si>
    <t>ค่าที่ดินและสิ่งก่อสร้าง :  โครงการก่อสร้างระบบประปาหมู่บ้าน แบบประปาบ่อบาดาลถังแชมเปญ หมู่ที่ 5</t>
  </si>
  <si>
    <t>ค่าที่ดินและสิ่งก่อสร้าง :  โครงการก่อสร้างระบบประปาหมู่บ้าน แบบประปาบ่อบาดาลถังแชมเปญ หมู่ที่ 6</t>
  </si>
  <si>
    <t>ค่าที่ดินและสิ่งก่อสร้าง :  โครงการก่อสร้างระบบประปาหมู่บ้าน แบบประปาบ่อบาดาลถังแชมเปญ หมู่ที่ 7</t>
  </si>
  <si>
    <t>ค่าที่ดินและสิ่งก่อสร้าง :  โครงการก่อสร้างระบบประปาหมู่บ้าน แบบประปาบ่อบาดาลถังแชมเปญ หมู่ที่ 9</t>
  </si>
  <si>
    <t>เงินรายจ่ายรอจ่ายเหลือจ่าย</t>
  </si>
  <si>
    <t>เงินอุดหนุนทั่วไปกำหนดฯ เหลือจ่าย</t>
  </si>
  <si>
    <t>ลูกหนี้เงินยืมเงินสะสม</t>
  </si>
  <si>
    <t>หนี้สินไม่หมุนเวียน</t>
  </si>
  <si>
    <t>เจ้าหนี้เงินกู้</t>
  </si>
  <si>
    <t>เจ้าหนี้เงินยืมเงินสะสม</t>
  </si>
  <si>
    <t>รวมหนี้สินไม่หมุนเวียน</t>
  </si>
  <si>
    <t>เฉพาะกิจ</t>
  </si>
  <si>
    <t>ค่าก่อสร้างระบบประปาหมู่บ้าน</t>
  </si>
  <si>
    <t>แบบประปาบ่อบาดาลถังแชมเปญ</t>
  </si>
  <si>
    <t>ม.1</t>
  </si>
  <si>
    <t>ม.2</t>
  </si>
  <si>
    <t>ม.3</t>
  </si>
  <si>
    <t>ม.4</t>
  </si>
  <si>
    <t>ม.5</t>
  </si>
  <si>
    <t>ม.6</t>
  </si>
  <si>
    <t>ม.7</t>
  </si>
  <si>
    <t>ม.9</t>
  </si>
  <si>
    <t>เงินสะสม  30  กันยายน  2559</t>
  </si>
  <si>
    <t>เงินสะสม  30  กันยายน  2559 ประกอบด้วย</t>
  </si>
  <si>
    <t xml:space="preserve">              (นางสมผิว  ศรีเผือก)                        (นายอภิรักษ์  ไพบูลย์)                                           (นายชัยวุฒิ  แก้วอย่างดี)</t>
  </si>
  <si>
    <t xml:space="preserve">              ผู้อำนวยการกองคลัง              ปลัดองค์การบริหารส่วนตำบลตลิ่งชัน                  นายกองค์การบริหารส่วนตำบลตลิ่งชัน</t>
  </si>
  <si>
    <t>เงินสำรองจ่าย</t>
  </si>
  <si>
    <t>1. ชุดปีนป่าย 2 ชั้น ทำด้วนสแตนเลสเคลือบสังกะสี จำนวน 1 ชุด</t>
  </si>
  <si>
    <t>2. ชุดท่อลอดกระดานลื่นสแตนเลส จำนวน 1 ชุด</t>
  </si>
  <si>
    <t>3. ชิงช้าโยกเยก 3 ที่ ทำด้วยเหล็กเคลือบสังกะสี จำนวน 1 ชุด</t>
  </si>
  <si>
    <t>ครุภัณฑ์การศึกษา</t>
  </si>
  <si>
    <t xml:space="preserve"> - ค่าซื้อเครื่องฉีดน้ำแรงดันสูง จำนวน 1 เครื่อง</t>
  </si>
  <si>
    <t xml:space="preserve"> - เครื่องเล่นกลางแจ้ง ประกอบด้วย</t>
  </si>
  <si>
    <t>เงินอุดหนุนจากรัฐบาล</t>
  </si>
  <si>
    <t>เงินบริจาค</t>
  </si>
  <si>
    <t>ตั้งแต่วันที่  1  ตุลาคม  2558     ถึง  30  กันยายน  2559</t>
  </si>
  <si>
    <t>14/2559</t>
  </si>
  <si>
    <t>21 ก.ย. 59</t>
  </si>
  <si>
    <t>งบแสดงผลการดำเนินงานจ่ายจากเงินรายรับและเงินสะสม</t>
  </si>
  <si>
    <t>ทั่วไปกำหนดฯ</t>
  </si>
  <si>
    <t>งบดำเนินการ</t>
  </si>
  <si>
    <t>เงินเดืออน</t>
  </si>
  <si>
    <t>(ฝ่ายประจำ)</t>
  </si>
  <si>
    <t xml:space="preserve"> "</t>
  </si>
  <si>
    <t>"</t>
  </si>
  <si>
    <t>เงินอุดหนุนทั่วไปกำหนด</t>
  </si>
  <si>
    <t>เงินเดือน(ฝ่ายประจำ)</t>
  </si>
  <si>
    <t>เงินอุดหนุนทั่วไป</t>
  </si>
  <si>
    <t>กำหนดฯ</t>
  </si>
  <si>
    <t>เงินอุดหนุนเฉพาะกิจ</t>
  </si>
  <si>
    <t>สภาพทั่วไปและข้อมูลพื้นฐานขององค์กรปกครองส่วนท้องถิ่น</t>
  </si>
  <si>
    <t>ทิศเหนือ</t>
  </si>
  <si>
    <t>ทิศใต้</t>
  </si>
  <si>
    <t>ทิศตะวันตก</t>
  </si>
  <si>
    <t>1. ข้อมูลเกี่ยวกับที่ตั้ง อาณาเขต เขตการปกครอง ประชากร การศึกษา สาธารณสุข ความ</t>
  </si>
  <si>
    <t>ปลอดภัยในชีวิตและทรัพย์สิน และทรัพยากรธรรมชาติ</t>
  </si>
  <si>
    <t>2. ที่ตั้งและอาณาเขต</t>
  </si>
  <si>
    <t xml:space="preserve">     องค์การบริหารส่วนตำบลตลิ่งชัน ตั้งอยู่ทางทิศตะวันตกเฉียงเหนือของที่ว่าการอำเภอ</t>
  </si>
  <si>
    <t>ท่าศาลา อยู่ห่างจากตัวอำเภอท่าศาลาประมาณ  16  กิโลเมตร  โดยมีอาณาเขตติดต่อดังนี้</t>
  </si>
  <si>
    <t xml:space="preserve">     </t>
  </si>
  <si>
    <t xml:space="preserve">     จตดำบลกลาย  อำเภอท่าศาลา และตำบลเปลี่ยน อำเภอสิชล ซึ่งมีคลอง</t>
  </si>
  <si>
    <t xml:space="preserve">     ท่าลาดกั้นเขตแดน</t>
  </si>
  <si>
    <t xml:space="preserve">     จดตำบลสระแก้ว  อำเภอท่าศาลา  มีคลองกลายกั้นเขตแดน</t>
  </si>
  <si>
    <t xml:space="preserve">     จดตำบลกลาย อำเภอท่าศาลา</t>
  </si>
  <si>
    <t>ทิศตะวันออก    จดตำบลนบพิตำ  อำเภอนบพิตำ</t>
  </si>
  <si>
    <t>3. เนื้อที่</t>
  </si>
  <si>
    <t xml:space="preserve">     องค์การบริหารส่วนตำบลตลิ่งชัน มีพื้นที่ประมาณ  60.626  ตารางกิโลเมตร หรือประมาณ</t>
  </si>
  <si>
    <t>37,662.50  ไร่</t>
  </si>
  <si>
    <t>4. ลักษณะภูมิประเทศ</t>
  </si>
  <si>
    <t xml:space="preserve">     สภาพภูมิประเทศโดยทั่วไปเป็นที่ราบเชิงเขา ลาดเทจากเทือกเขาหลวงทางด้านตะวันตกลงสู่</t>
  </si>
  <si>
    <t>ตะวันออก  มีคลองกลายไหลผ่าน ลักษณะดินเป็นดินร่วง</t>
  </si>
  <si>
    <t>5. จำนวนหมู่บ้าน</t>
  </si>
  <si>
    <t xml:space="preserve">     องค์การบริหารส่วนตำบลตลิ่งชัน มี  9  หมู่บ้าน</t>
  </si>
  <si>
    <t>6. จำนวนประชากร</t>
  </si>
  <si>
    <t xml:space="preserve">     มีจำนวนประชากรทั้งสิ้น  8,480  คน แยกเป็นชาย  4,210  คน  หญิง  4,270  คน</t>
  </si>
  <si>
    <t>7. สภาพทางเศรษฐกิจ</t>
  </si>
  <si>
    <t xml:space="preserve">     อาชีพของราษฎรในเขตองค์การบริหารส่วนตำบลตลิ่งชันประกอบอาชีพเกษตรกรรมเป็นส่วนใหญ่</t>
  </si>
  <si>
    <t>มีอาชีพหลักคือ ทำสวน เช่น  สวนยางพารา  ทำสวนผลไม้  เลี้ยงสัตว์  รับจ้างและค้าขาย โดยเฉพาะการทำสวนผลไม้</t>
  </si>
  <si>
    <t xml:space="preserve"> มีการผลิตทุเรียน เงาะ มังคุด นอกฤดูกาล สามารถสร้างรายได้ให้แก่เกษตรกรในตำบลได้เป็นอย่างดี</t>
  </si>
  <si>
    <t>8. สภาพทางสังคม</t>
  </si>
  <si>
    <t xml:space="preserve">     การศึกษา</t>
  </si>
  <si>
    <t xml:space="preserve">          - โรงเรียนประถมศึกษา  5  แห่ง</t>
  </si>
  <si>
    <t xml:space="preserve">          - ศูนย์พัฒนาเด็กเล็ก  4  แห่ง</t>
  </si>
  <si>
    <t xml:space="preserve">              (นางสมผิว  ศรีเผือก)                            (นายอภิรักษ์  ไพบูลย์)                                           (นายชัยวุฒิ  แก้วอย่างดี)</t>
  </si>
  <si>
    <t xml:space="preserve">              ผู้อำนวยการกองคลัง                  ปลัดองค์การบริหารส่วนตำบลตลิ่งชัน                   นายกองค์การบริหารส่วนตำบลตลิ่งชัน</t>
  </si>
  <si>
    <t>รายรับจริงประกอบงบทดลองและรายงานรับ - จ่ายเงินสด</t>
  </si>
  <si>
    <t>ปีงบประมาณ 2559</t>
  </si>
  <si>
    <t>(หมายเหตุ 1)</t>
  </si>
  <si>
    <t>รับจริงจนถึงปัจจุบัน</t>
  </si>
  <si>
    <t>รายได้ที่องค์กรปกครองส่วนท้องถิ่นจัดเก็บเอง</t>
  </si>
  <si>
    <t xml:space="preserve">     ภาษีโรงเรือน</t>
  </si>
  <si>
    <t xml:space="preserve">     ภาษีบำรุงท้องที่</t>
  </si>
  <si>
    <t xml:space="preserve">     ภาษีป้าย</t>
  </si>
  <si>
    <t>รวมหมวดภาษีอากร</t>
  </si>
  <si>
    <t>หมวดค่าธรรมเนียม ค่าปรับ และในอนุญาต</t>
  </si>
  <si>
    <t xml:space="preserve">     ค่าธรรมเนียมเกี่ยวกับใบอนุญาตการพนัน</t>
  </si>
  <si>
    <t xml:space="preserve">     ค่าธรรมเนียมเก็บและขนขยะมูลฝอย</t>
  </si>
  <si>
    <t xml:space="preserve">     ค่าธรรมเนียมจดทะเบียนพาณิชย์</t>
  </si>
  <si>
    <t xml:space="preserve">     ค่าปรับผู้กระทำผิดกฎหมายจราจรทางบก</t>
  </si>
  <si>
    <t xml:space="preserve">     ค่าปรับการผิดสัญญา</t>
  </si>
  <si>
    <t xml:space="preserve">     ค่าปรับอื่น ๆ </t>
  </si>
  <si>
    <t xml:space="preserve">     ค่าใบอนุญาตเกี่ยวกับการควบคุมอาคาร</t>
  </si>
  <si>
    <t xml:space="preserve">     ค่าใบอนุญาตอื่น ๆ </t>
  </si>
  <si>
    <t>รวมหมวดค่าธรรมเนียม ค่าปรับและใบอนุญาต</t>
  </si>
  <si>
    <t>หมวดรายได้ทรัพย์สิน</t>
  </si>
  <si>
    <t xml:space="preserve">     ดอกเบี้ย</t>
  </si>
  <si>
    <t xml:space="preserve">     เงินปันผล</t>
  </si>
  <si>
    <t xml:space="preserve">     รายได้จากการให้เช่าทรัพย์สิน (อื่น ๆ)</t>
  </si>
  <si>
    <t>รวมหมวดรายได้จากทรัพย์สิน</t>
  </si>
  <si>
    <t xml:space="preserve">     ค่าขายแบบแปลน</t>
  </si>
  <si>
    <t xml:space="preserve">     เงินที่มีผู้อุทิศให้</t>
  </si>
  <si>
    <t xml:space="preserve">     รายได้เบ็ดเตล็ดอื่น ๆ</t>
  </si>
  <si>
    <t xml:space="preserve">รวมหมวดรายได้เบ็ดเตล็ด </t>
  </si>
  <si>
    <t>รายได้ที่รัฐบาลเก็บแล้วจัดสรรให้องค์ อปท.</t>
  </si>
  <si>
    <t xml:space="preserve">     ภาษีและค่าธรรมเนียมรถยนต์หรือล้อเลื่อน</t>
  </si>
  <si>
    <t xml:space="preserve">    ภาษีมูลค่าเพิ่มตาม พ.ร.บ.กำหนดแผนฯ</t>
  </si>
  <si>
    <t xml:space="preserve">     ภาษีมูลค่าเพิ่ม 1 ใน 9</t>
  </si>
  <si>
    <t xml:space="preserve">     ภาษีธุรกิจเฉพาะ</t>
  </si>
  <si>
    <t xml:space="preserve">     ภาษีสุรา</t>
  </si>
  <si>
    <t xml:space="preserve">     ภาษีสรรพสามิต</t>
  </si>
  <si>
    <t xml:space="preserve">     เงินที่เก็บตามกฎหมายว่าด้วยอุทยานแห่งชาติ</t>
  </si>
  <si>
    <t xml:space="preserve">     ค่าภาคหลวงและค่าธรรมเนียมป่าไม้</t>
  </si>
  <si>
    <t xml:space="preserve">     ค่าภาคหลวงแร่</t>
  </si>
  <si>
    <t xml:space="preserve">     ค่าภาคหลวงปิโตรเลียม</t>
  </si>
  <si>
    <t xml:space="preserve">     ค่าธรรมเนียมจดทะเบียนสิทธิและนิติกรรมที่ดิน</t>
  </si>
  <si>
    <t xml:space="preserve">     รวมหมวดภาษีจัดสรร</t>
  </si>
  <si>
    <t>รวมรายรับ (ไม่รวมเงินอุดหนุน)</t>
  </si>
  <si>
    <t>รายได้ที่รัฐบาลอุดหนุนให้องค์ อปท.</t>
  </si>
  <si>
    <t xml:space="preserve">     เงินอุดหนุนทั่วไป (อบต.)</t>
  </si>
  <si>
    <t xml:space="preserve">     เงินอุดหนุนทั่วไป สำหรับดำเนินการตามอำนาจ</t>
  </si>
  <si>
    <t>หน้าที่และภารกิจถ่ายโอนเลือกทำ</t>
  </si>
  <si>
    <t xml:space="preserve">     เงินอุดหนุนทั่วไประบุวัตถุประสงค์</t>
  </si>
  <si>
    <t>รวมหมวดเงินอุดหนุนทั่วไป</t>
  </si>
  <si>
    <t>รวมรายรับ (รวมเงินอุดหนุนทั่วไป) (หมายเหตุ 2)</t>
  </si>
  <si>
    <t>รายได้ที่รัฐบาลอุดหนุนให้โดยระบุวัตถุประสงค์</t>
  </si>
  <si>
    <t>รายจ่ายจริงประกอบงบทดลองและรายงานรับ - จ่ายเงินสด</t>
  </si>
  <si>
    <t>ปีงบประมาณ  2559</t>
  </si>
  <si>
    <t>ณ วันที่ 30 กันยายน 2559</t>
  </si>
  <si>
    <t>จ่ายจริงจนถึงปัจจุบัน</t>
  </si>
  <si>
    <t xml:space="preserve">   รายจ่ายประจำ</t>
  </si>
  <si>
    <t>งบกลาง              เงินสมทบกองทุนประกันสังคม</t>
  </si>
  <si>
    <t xml:space="preserve">                            เบี้ยยังชีพคนพิการ</t>
  </si>
  <si>
    <t xml:space="preserve">                            เบี้ยยังชีพผู้ป่วยเอดส์</t>
  </si>
  <si>
    <t xml:space="preserve">                            สำรองจ่าย</t>
  </si>
  <si>
    <t xml:space="preserve">                             รายจ่ายตามข้อผูกพัน</t>
  </si>
  <si>
    <t>งบบุคลากร         เงินเดือน (ฝ่ายการเมือง)</t>
  </si>
  <si>
    <t xml:space="preserve">                             เงินเดือน (ฝ่ายประจำ)</t>
  </si>
  <si>
    <t>งบดำเนินการ     ค่าตอบแทน</t>
  </si>
  <si>
    <t xml:space="preserve">                            ค่าใช้สอย</t>
  </si>
  <si>
    <t xml:space="preserve">                            ค่าวัสดุ</t>
  </si>
  <si>
    <t xml:space="preserve">                            ค่าสาธารณูปโภค</t>
  </si>
  <si>
    <t>งบเงินอุดหนุน     เงินอุดหนุน</t>
  </si>
  <si>
    <t>รวมรายจ่ายประจำ</t>
  </si>
  <si>
    <t>รายจ่ายเพื่อการลงทุน</t>
  </si>
  <si>
    <t>งบลงทุน                ค่าครุภัณฑ์</t>
  </si>
  <si>
    <t xml:space="preserve">                               ค่าที่ดินและสิ่งก่อสร้าง</t>
  </si>
  <si>
    <t>งบรายจ่ายอื่น       รายจ่ายอื่น</t>
  </si>
  <si>
    <t>รวมรายจ่ายเพื่อการลงทุน</t>
  </si>
  <si>
    <t>รวมรายจ่ายจริงตามงบประมาณ</t>
  </si>
  <si>
    <t xml:space="preserve">     ค่าธรรมเนียมเกี่ยวกับใบอนุญาตขายสุรา</t>
  </si>
  <si>
    <t xml:space="preserve">     ค่าธรรมเนียมเกี่ยวกับการควบคุมอาคาร...ดูดทราย</t>
  </si>
  <si>
    <t>หมวดเงินอุดหนุนระบุวัตถุประสงค์จากกรมส่งเสริมฯ/เฉพาะกิจ</t>
  </si>
  <si>
    <t>(1) เงินอุดหนุนระบุวัตถุประสงค์</t>
  </si>
  <si>
    <t>(2) เงินอุดหนุนเฉพาะกิจ</t>
  </si>
  <si>
    <t>รวมหมวดเงินอุดหนุนระบุวัตถุประสงค์/เฉพาะกิจ</t>
  </si>
  <si>
    <t>รวมทุกหมวด (รวมเงินอุดหนุนระบุวัตถุประสงค์/เฉพาะกิจ)</t>
  </si>
  <si>
    <t>งบทดลอง (หลังปิดบัญชี)</t>
  </si>
  <si>
    <t>เงินฝากธนาคารกรุงไทย สาขาท่าศาลา</t>
  </si>
  <si>
    <t xml:space="preserve"> - เงินฝากธนาคาร (ออมทรัพย์) เลขที่ 828-0-43758-4</t>
  </si>
  <si>
    <t>เงินฝากธนาคาร ธกส. สาขาปากน้ำกลาย</t>
  </si>
  <si>
    <t xml:space="preserve"> - เงินฝากธนาคาร (ออมทรัพย์) เลขที่ 01-415-2-39301-1</t>
  </si>
  <si>
    <t xml:space="preserve"> - เงินฝากธนาคาร (ออมทรัพย์) เลขที่ 01-415-2-61657-4</t>
  </si>
  <si>
    <t>ลูกหนี้รายได้อื่น ๆ</t>
  </si>
  <si>
    <t>ลูกหนี้เงินทุนโครงการเศรษฐกิจชุมชน</t>
  </si>
  <si>
    <t>รายรับ (หมายเหตุ 1)</t>
  </si>
  <si>
    <t>เงินรับฝากภาษีหัก ณ ที่จ่าย</t>
  </si>
  <si>
    <t>เงินรับฝาก-เงินส่วนลดในการจัดเก็บภาษีบำรุงท้องที่ 6%</t>
  </si>
  <si>
    <t>เงินรับฝาก-ประกันสัญญา</t>
  </si>
  <si>
    <t>เงินรับฝาก-เงินทุนโครงการเศรษฐกิจชุมชน</t>
  </si>
  <si>
    <t>เงินรับฝาก-เงินรอคืนจังหวัด</t>
  </si>
  <si>
    <t>เงินงบกลาง</t>
  </si>
  <si>
    <t>เงินเดือน (ฝ่ายการเมือน)</t>
  </si>
  <si>
    <t>เงินอุดหนุนทั่วไปกำหนดฯ (เงินเดือนครู)</t>
  </si>
  <si>
    <t>เงินอุดหนุนทั่วไปกำหนดฯ (ค่าตอบแทนครู)</t>
  </si>
  <si>
    <t>เงินอุดหนุนทั่วไปกำหนดฯ (เบี้ยยังชีพผู้สูงอายุ)</t>
  </si>
  <si>
    <t>เงินอุดหนุนทั่วไปกำหนดฯ (เบี้ยยังชีพความพิการ)</t>
  </si>
  <si>
    <t>เงินอุดหนุนทั่วไปกำหนดฯ (ทุนการศึกษา)</t>
  </si>
  <si>
    <t>เงินอุดหนุนทั่วไปกำหนดฯ (สวัสดิการครู)</t>
  </si>
  <si>
    <t>เงินอุดหนุนทั่วไปกำหนดฯ (สื่อการเรียนการสอน)</t>
  </si>
  <si>
    <t>เงินอุดหนุนเฉพาะกิจ (ถนน)</t>
  </si>
  <si>
    <t>เงินอุดหนุนเฉพาะกิจ (ประปา)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</si>
</sst>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-* #,##0_-;\-* #,##0_-;_-* &quot;-&quot;??_-;_-@_-"/>
    <numFmt numFmtId="188" formatCode="#,##0.00_ ;\-#,##0.00\ "/>
    <numFmt numFmtId="189" formatCode="_(* #,##0.00_);_(* \(#,##0.00\);_(* &quot;-&quot;??_);_(@_)"/>
  </numFmts>
  <fonts count="26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1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sz val="14"/>
      <color theme="1"/>
      <name val="Angsana New"/>
      <family val="1"/>
    </font>
    <font>
      <sz val="16"/>
      <color theme="1"/>
      <name val="Angsana New"/>
      <family val="1"/>
    </font>
    <font>
      <b/>
      <sz val="14"/>
      <color theme="1"/>
      <name val="Angsana New"/>
      <family val="1"/>
    </font>
    <font>
      <b/>
      <sz val="16"/>
      <color theme="1"/>
      <name val="Angsana New"/>
      <family val="1"/>
    </font>
    <font>
      <b/>
      <sz val="15"/>
      <color theme="1"/>
      <name val="Angsana New"/>
      <family val="1"/>
    </font>
    <font>
      <u/>
      <sz val="14"/>
      <color theme="1"/>
      <name val="Angsana New"/>
      <family val="1"/>
    </font>
    <font>
      <sz val="12"/>
      <color theme="1"/>
      <name val="Angsana New"/>
      <family val="1"/>
    </font>
    <font>
      <b/>
      <sz val="12"/>
      <color theme="1"/>
      <name val="Angsana New"/>
      <family val="1"/>
    </font>
    <font>
      <b/>
      <u/>
      <sz val="12"/>
      <color theme="1"/>
      <name val="Angsana New"/>
      <family val="1"/>
    </font>
    <font>
      <sz val="14"/>
      <name val="Cordia New"/>
      <family val="2"/>
    </font>
    <font>
      <sz val="14"/>
      <name val="Cordia New"/>
      <family val="2"/>
    </font>
    <font>
      <b/>
      <sz val="11"/>
      <color theme="1"/>
      <name val="Angsana New"/>
      <family val="1"/>
    </font>
    <font>
      <sz val="15"/>
      <color theme="1"/>
      <name val="Angsana New"/>
      <family val="1"/>
    </font>
    <font>
      <sz val="16"/>
      <color theme="1"/>
      <name val="Tahoma"/>
      <family val="2"/>
      <charset val="222"/>
      <scheme val="minor"/>
    </font>
    <font>
      <b/>
      <sz val="12"/>
      <name val="Angsana New"/>
      <family val="1"/>
    </font>
    <font>
      <sz val="12"/>
      <name val="Angsana New"/>
      <family val="1"/>
    </font>
    <font>
      <sz val="13"/>
      <name val="Angsana New"/>
      <family val="1"/>
    </font>
    <font>
      <b/>
      <sz val="13"/>
      <name val="Angsana New"/>
      <family val="1"/>
    </font>
    <font>
      <b/>
      <u/>
      <sz val="12"/>
      <name val="Angsana New"/>
      <family val="1"/>
    </font>
    <font>
      <b/>
      <u/>
      <sz val="11"/>
      <color theme="1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4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8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</cellStyleXfs>
  <cellXfs count="450">
    <xf numFmtId="0" fontId="0" fillId="0" borderId="0" xfId="0"/>
    <xf numFmtId="0" fontId="2" fillId="0" borderId="0" xfId="0" applyFont="1"/>
    <xf numFmtId="0" fontId="0" fillId="0" borderId="4" xfId="0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/>
    <xf numFmtId="0" fontId="4" fillId="0" borderId="2" xfId="0" applyFont="1" applyBorder="1"/>
    <xf numFmtId="0" fontId="4" fillId="0" borderId="7" xfId="0" applyFont="1" applyBorder="1"/>
    <xf numFmtId="0" fontId="6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7" xfId="0" applyFont="1" applyBorder="1" applyAlignment="1">
      <alignment horizontal="center"/>
    </xf>
    <xf numFmtId="0" fontId="4" fillId="0" borderId="9" xfId="0" applyFont="1" applyBorder="1"/>
    <xf numFmtId="0" fontId="4" fillId="0" borderId="8" xfId="0" applyFont="1" applyBorder="1"/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/>
    <xf numFmtId="0" fontId="6" fillId="0" borderId="0" xfId="0" applyFont="1" applyAlignment="1"/>
    <xf numFmtId="0" fontId="0" fillId="0" borderId="2" xfId="0" applyBorder="1"/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4" fillId="0" borderId="0" xfId="0" applyFont="1" applyBorder="1"/>
    <xf numFmtId="0" fontId="6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0" borderId="0" xfId="0" applyFont="1" applyBorder="1" applyAlignment="1">
      <alignment horizontal="center"/>
    </xf>
    <xf numFmtId="0" fontId="10" fillId="0" borderId="0" xfId="0" applyFont="1"/>
    <xf numFmtId="0" fontId="10" fillId="0" borderId="2" xfId="0" applyFont="1" applyBorder="1" applyAlignment="1">
      <alignment vertical="center"/>
    </xf>
    <xf numFmtId="0" fontId="10" fillId="0" borderId="2" xfId="0" applyFont="1" applyBorder="1"/>
    <xf numFmtId="0" fontId="2" fillId="0" borderId="2" xfId="0" applyFont="1" applyBorder="1" applyAlignment="1">
      <alignment vertical="center"/>
    </xf>
    <xf numFmtId="0" fontId="2" fillId="0" borderId="2" xfId="0" applyFont="1" applyBorder="1"/>
    <xf numFmtId="0" fontId="10" fillId="0" borderId="5" xfId="0" applyFont="1" applyBorder="1"/>
    <xf numFmtId="0" fontId="10" fillId="0" borderId="7" xfId="0" applyFont="1" applyBorder="1"/>
    <xf numFmtId="0" fontId="11" fillId="0" borderId="5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2" xfId="0" applyFont="1" applyBorder="1"/>
    <xf numFmtId="0" fontId="11" fillId="0" borderId="7" xfId="0" applyFont="1" applyBorder="1" applyAlignment="1">
      <alignment horizontal="center"/>
    </xf>
    <xf numFmtId="0" fontId="10" fillId="0" borderId="3" xfId="0" applyFont="1" applyBorder="1"/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11" fillId="0" borderId="1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/>
    <xf numFmtId="0" fontId="10" fillId="0" borderId="11" xfId="0" applyFont="1" applyBorder="1"/>
    <xf numFmtId="0" fontId="11" fillId="0" borderId="16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/>
    <xf numFmtId="0" fontId="10" fillId="0" borderId="8" xfId="0" applyFont="1" applyBorder="1"/>
    <xf numFmtId="0" fontId="10" fillId="0" borderId="12" xfId="0" applyFont="1" applyBorder="1"/>
    <xf numFmtId="0" fontId="11" fillId="0" borderId="8" xfId="0" applyFont="1" applyBorder="1" applyAlignment="1">
      <alignment vertical="center"/>
    </xf>
    <xf numFmtId="0" fontId="10" fillId="0" borderId="18" xfId="0" applyFont="1" applyBorder="1"/>
    <xf numFmtId="0" fontId="10" fillId="0" borderId="0" xfId="0" applyFont="1" applyBorder="1"/>
    <xf numFmtId="0" fontId="6" fillId="0" borderId="4" xfId="0" applyFont="1" applyBorder="1" applyAlignment="1">
      <alignment horizontal="center"/>
    </xf>
    <xf numFmtId="43" fontId="4" fillId="0" borderId="2" xfId="3" applyFont="1" applyBorder="1"/>
    <xf numFmtId="187" fontId="4" fillId="0" borderId="2" xfId="3" applyNumberFormat="1" applyFont="1" applyBorder="1"/>
    <xf numFmtId="0" fontId="4" fillId="0" borderId="2" xfId="0" quotePrefix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43" fontId="4" fillId="0" borderId="0" xfId="3" applyFont="1"/>
    <xf numFmtId="43" fontId="4" fillId="0" borderId="9" xfId="0" applyNumberFormat="1" applyFont="1" applyBorder="1"/>
    <xf numFmtId="43" fontId="4" fillId="0" borderId="5" xfId="3" applyFont="1" applyBorder="1"/>
    <xf numFmtId="187" fontId="4" fillId="0" borderId="5" xfId="3" applyNumberFormat="1" applyFont="1" applyBorder="1"/>
    <xf numFmtId="43" fontId="4" fillId="0" borderId="0" xfId="0" applyNumberFormat="1" applyFont="1"/>
    <xf numFmtId="187" fontId="7" fillId="0" borderId="4" xfId="0" applyNumberFormat="1" applyFont="1" applyBorder="1"/>
    <xf numFmtId="43" fontId="7" fillId="0" borderId="4" xfId="0" applyNumberFormat="1" applyFont="1" applyBorder="1"/>
    <xf numFmtId="0" fontId="4" fillId="0" borderId="1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43" fontId="4" fillId="0" borderId="10" xfId="3" applyFont="1" applyBorder="1"/>
    <xf numFmtId="0" fontId="7" fillId="0" borderId="0" xfId="0" applyFont="1" applyAlignment="1">
      <alignment horizontal="center"/>
    </xf>
    <xf numFmtId="43" fontId="5" fillId="0" borderId="0" xfId="3" applyFont="1"/>
    <xf numFmtId="43" fontId="5" fillId="0" borderId="0" xfId="0" applyNumberFormat="1" applyFont="1"/>
    <xf numFmtId="43" fontId="7" fillId="0" borderId="20" xfId="0" applyNumberFormat="1" applyFont="1" applyBorder="1"/>
    <xf numFmtId="43" fontId="7" fillId="0" borderId="21" xfId="0" applyNumberFormat="1" applyFont="1" applyBorder="1"/>
    <xf numFmtId="0" fontId="4" fillId="0" borderId="2" xfId="0" applyFont="1" applyBorder="1" applyAlignment="1">
      <alignment shrinkToFit="1"/>
    </xf>
    <xf numFmtId="43" fontId="5" fillId="0" borderId="0" xfId="3" applyNumberFormat="1" applyFont="1"/>
    <xf numFmtId="43" fontId="5" fillId="0" borderId="20" xfId="0" applyNumberFormat="1" applyFont="1" applyBorder="1"/>
    <xf numFmtId="0" fontId="4" fillId="0" borderId="0" xfId="0" applyFont="1" applyAlignment="1">
      <alignment horizontal="left"/>
    </xf>
    <xf numFmtId="43" fontId="4" fillId="0" borderId="7" xfId="3" applyFont="1" applyBorder="1"/>
    <xf numFmtId="43" fontId="4" fillId="0" borderId="7" xfId="0" applyNumberFormat="1" applyFont="1" applyBorder="1"/>
    <xf numFmtId="43" fontId="4" fillId="0" borderId="2" xfId="0" applyNumberFormat="1" applyFont="1" applyBorder="1"/>
    <xf numFmtId="43" fontId="4" fillId="0" borderId="4" xfId="0" applyNumberFormat="1" applyFont="1" applyBorder="1"/>
    <xf numFmtId="0" fontId="10" fillId="0" borderId="2" xfId="0" applyFont="1" applyBorder="1" applyAlignment="1">
      <alignment shrinkToFit="1"/>
    </xf>
    <xf numFmtId="43" fontId="10" fillId="0" borderId="2" xfId="0" applyNumberFormat="1" applyFont="1" applyBorder="1"/>
    <xf numFmtId="43" fontId="10" fillId="0" borderId="2" xfId="3" applyFont="1" applyBorder="1"/>
    <xf numFmtId="43" fontId="10" fillId="0" borderId="0" xfId="0" applyNumberFormat="1" applyFont="1"/>
    <xf numFmtId="43" fontId="10" fillId="0" borderId="8" xfId="0" applyNumberFormat="1" applyFont="1" applyBorder="1"/>
    <xf numFmtId="0" fontId="6" fillId="0" borderId="4" xfId="0" applyFont="1" applyBorder="1" applyAlignment="1">
      <alignment horizontal="center"/>
    </xf>
    <xf numFmtId="4" fontId="4" fillId="0" borderId="0" xfId="0" applyNumberFormat="1" applyFont="1"/>
    <xf numFmtId="4" fontId="4" fillId="0" borderId="9" xfId="0" applyNumberFormat="1" applyFont="1" applyBorder="1"/>
    <xf numFmtId="0" fontId="10" fillId="0" borderId="2" xfId="0" applyFont="1" applyBorder="1" applyAlignment="1">
      <alignment horizontal="left" shrinkToFit="1"/>
    </xf>
    <xf numFmtId="4" fontId="4" fillId="0" borderId="2" xfId="0" applyNumberFormat="1" applyFont="1" applyBorder="1"/>
    <xf numFmtId="43" fontId="4" fillId="0" borderId="0" xfId="3" applyFont="1" applyBorder="1"/>
    <xf numFmtId="4" fontId="4" fillId="0" borderId="7" xfId="0" applyNumberFormat="1" applyFont="1" applyBorder="1"/>
    <xf numFmtId="0" fontId="4" fillId="0" borderId="23" xfId="0" applyFont="1" applyBorder="1" applyAlignment="1">
      <alignment vertical="center"/>
    </xf>
    <xf numFmtId="43" fontId="4" fillId="0" borderId="23" xfId="0" applyNumberFormat="1" applyFont="1" applyBorder="1" applyAlignment="1">
      <alignment vertical="center"/>
    </xf>
    <xf numFmtId="43" fontId="4" fillId="0" borderId="23" xfId="3" applyFont="1" applyBorder="1" applyAlignment="1"/>
    <xf numFmtId="0" fontId="4" fillId="0" borderId="24" xfId="0" applyFont="1" applyBorder="1"/>
    <xf numFmtId="43" fontId="4" fillId="0" borderId="24" xfId="0" applyNumberFormat="1" applyFont="1" applyBorder="1"/>
    <xf numFmtId="43" fontId="4" fillId="0" borderId="24" xfId="3" applyFont="1" applyBorder="1"/>
    <xf numFmtId="43" fontId="4" fillId="0" borderId="24" xfId="3" applyFont="1" applyBorder="1" applyAlignment="1">
      <alignment horizontal="right"/>
    </xf>
    <xf numFmtId="0" fontId="6" fillId="0" borderId="23" xfId="0" applyFont="1" applyBorder="1" applyAlignment="1">
      <alignment vertical="center"/>
    </xf>
    <xf numFmtId="0" fontId="6" fillId="0" borderId="23" xfId="0" applyFont="1" applyBorder="1" applyAlignment="1"/>
    <xf numFmtId="0" fontId="4" fillId="0" borderId="24" xfId="0" applyFont="1" applyBorder="1" applyAlignment="1">
      <alignment horizontal="center"/>
    </xf>
    <xf numFmtId="0" fontId="4" fillId="0" borderId="24" xfId="0" applyFont="1" applyBorder="1" applyAlignment="1">
      <alignment horizontal="center" shrinkToFit="1"/>
    </xf>
    <xf numFmtId="43" fontId="4" fillId="0" borderId="23" xfId="3" applyFont="1" applyBorder="1" applyAlignment="1">
      <alignment vertical="center"/>
    </xf>
    <xf numFmtId="0" fontId="10" fillId="0" borderId="26" xfId="0" applyFont="1" applyBorder="1"/>
    <xf numFmtId="0" fontId="4" fillId="0" borderId="24" xfId="0" applyFont="1" applyBorder="1" applyAlignment="1">
      <alignment shrinkToFit="1"/>
    </xf>
    <xf numFmtId="4" fontId="6" fillId="0" borderId="23" xfId="0" applyNumberFormat="1" applyFont="1" applyBorder="1" applyAlignment="1"/>
    <xf numFmtId="4" fontId="6" fillId="0" borderId="23" xfId="0" applyNumberFormat="1" applyFont="1" applyBorder="1" applyAlignment="1">
      <alignment vertical="center"/>
    </xf>
    <xf numFmtId="4" fontId="4" fillId="0" borderId="24" xfId="0" applyNumberFormat="1" applyFont="1" applyBorder="1"/>
    <xf numFmtId="0" fontId="4" fillId="0" borderId="24" xfId="0" applyFont="1" applyBorder="1" applyAlignment="1">
      <alignment vertical="center"/>
    </xf>
    <xf numFmtId="4" fontId="4" fillId="0" borderId="24" xfId="3" applyNumberFormat="1" applyFont="1" applyBorder="1"/>
    <xf numFmtId="188" fontId="4" fillId="0" borderId="23" xfId="3" applyNumberFormat="1" applyFont="1" applyBorder="1" applyAlignment="1"/>
    <xf numFmtId="188" fontId="4" fillId="0" borderId="23" xfId="3" applyNumberFormat="1" applyFont="1" applyBorder="1" applyAlignment="1">
      <alignment vertical="center"/>
    </xf>
    <xf numFmtId="188" fontId="4" fillId="0" borderId="24" xfId="3" applyNumberFormat="1" applyFont="1" applyBorder="1"/>
    <xf numFmtId="188" fontId="4" fillId="0" borderId="7" xfId="3" applyNumberFormat="1" applyFont="1" applyBorder="1"/>
    <xf numFmtId="188" fontId="4" fillId="0" borderId="7" xfId="0" applyNumberFormat="1" applyFont="1" applyBorder="1"/>
    <xf numFmtId="0" fontId="10" fillId="0" borderId="24" xfId="0" applyFont="1" applyBorder="1"/>
    <xf numFmtId="0" fontId="12" fillId="0" borderId="23" xfId="0" applyFont="1" applyBorder="1" applyAlignment="1">
      <alignment horizontal="left" vertical="center"/>
    </xf>
    <xf numFmtId="0" fontId="11" fillId="0" borderId="25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/>
    </xf>
    <xf numFmtId="0" fontId="11" fillId="0" borderId="23" xfId="0" applyFont="1" applyBorder="1" applyAlignment="1">
      <alignment horizontal="center" vertical="center"/>
    </xf>
    <xf numFmtId="0" fontId="11" fillId="0" borderId="23" xfId="0" applyFont="1" applyBorder="1"/>
    <xf numFmtId="0" fontId="10" fillId="0" borderId="24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10" fillId="0" borderId="28" xfId="0" applyFont="1" applyBorder="1"/>
    <xf numFmtId="0" fontId="2" fillId="0" borderId="26" xfId="0" applyFont="1" applyBorder="1"/>
    <xf numFmtId="4" fontId="4" fillId="0" borderId="23" xfId="3" applyNumberFormat="1" applyFont="1" applyBorder="1" applyAlignment="1"/>
    <xf numFmtId="4" fontId="4" fillId="0" borderId="7" xfId="3" applyNumberFormat="1" applyFont="1" applyBorder="1"/>
    <xf numFmtId="188" fontId="4" fillId="0" borderId="2" xfId="3" applyNumberFormat="1" applyFont="1" applyBorder="1"/>
    <xf numFmtId="188" fontId="4" fillId="0" borderId="4" xfId="3" applyNumberFormat="1" applyFont="1" applyBorder="1"/>
    <xf numFmtId="4" fontId="4" fillId="0" borderId="4" xfId="0" applyNumberFormat="1" applyFont="1" applyBorder="1"/>
    <xf numFmtId="4" fontId="4" fillId="0" borderId="23" xfId="0" applyNumberFormat="1" applyFont="1" applyBorder="1" applyAlignment="1"/>
    <xf numFmtId="4" fontId="4" fillId="0" borderId="23" xfId="0" applyNumberFormat="1" applyFont="1" applyBorder="1" applyAlignment="1">
      <alignment vertical="center"/>
    </xf>
    <xf numFmtId="4" fontId="6" fillId="0" borderId="24" xfId="3" applyNumberFormat="1" applyFont="1" applyBorder="1" applyAlignment="1">
      <alignment vertical="center"/>
    </xf>
    <xf numFmtId="0" fontId="15" fillId="0" borderId="8" xfId="0" applyFont="1" applyBorder="1" applyAlignment="1">
      <alignment horizontal="left"/>
    </xf>
    <xf numFmtId="0" fontId="10" fillId="0" borderId="24" xfId="0" applyNumberFormat="1" applyFont="1" applyBorder="1"/>
    <xf numFmtId="0" fontId="10" fillId="0" borderId="7" xfId="0" applyNumberFormat="1" applyFont="1" applyBorder="1"/>
    <xf numFmtId="0" fontId="10" fillId="0" borderId="24" xfId="0" applyNumberFormat="1" applyFont="1" applyBorder="1" applyAlignment="1">
      <alignment horizontal="center"/>
    </xf>
    <xf numFmtId="43" fontId="10" fillId="0" borderId="7" xfId="0" applyNumberFormat="1" applyFont="1" applyBorder="1"/>
    <xf numFmtId="4" fontId="4" fillId="0" borderId="2" xfId="3" applyNumberFormat="1" applyFont="1" applyBorder="1"/>
    <xf numFmtId="0" fontId="7" fillId="0" borderId="0" xfId="0" applyFont="1" applyAlignment="1">
      <alignment horizontal="center"/>
    </xf>
    <xf numFmtId="43" fontId="5" fillId="0" borderId="0" xfId="0" applyNumberFormat="1" applyFont="1" applyBorder="1"/>
    <xf numFmtId="43" fontId="5" fillId="0" borderId="10" xfId="0" applyNumberFormat="1" applyFont="1" applyBorder="1"/>
    <xf numFmtId="43" fontId="7" fillId="0" borderId="19" xfId="0" applyNumberFormat="1" applyFont="1" applyBorder="1"/>
    <xf numFmtId="43" fontId="7" fillId="0" borderId="0" xfId="0" applyNumberFormat="1" applyFont="1" applyBorder="1"/>
    <xf numFmtId="43" fontId="7" fillId="0" borderId="10" xfId="0" applyNumberFormat="1" applyFont="1" applyBorder="1"/>
    <xf numFmtId="43" fontId="7" fillId="0" borderId="30" xfId="0" applyNumberFormat="1" applyFont="1" applyBorder="1"/>
    <xf numFmtId="43" fontId="4" fillId="0" borderId="0" xfId="0" applyNumberFormat="1" applyFont="1" applyBorder="1"/>
    <xf numFmtId="0" fontId="16" fillId="0" borderId="0" xfId="0" applyFont="1"/>
    <xf numFmtId="0" fontId="8" fillId="0" borderId="0" xfId="0" applyFont="1"/>
    <xf numFmtId="43" fontId="16" fillId="0" borderId="0" xfId="0" applyNumberFormat="1" applyFont="1" applyBorder="1"/>
    <xf numFmtId="0" fontId="7" fillId="0" borderId="0" xfId="0" applyFont="1" applyBorder="1" applyAlignment="1">
      <alignment horizontal="center"/>
    </xf>
    <xf numFmtId="187" fontId="7" fillId="0" borderId="0" xfId="0" applyNumberFormat="1" applyFont="1" applyBorder="1"/>
    <xf numFmtId="0" fontId="16" fillId="0" borderId="0" xfId="0" applyFont="1" applyBorder="1"/>
    <xf numFmtId="0" fontId="16" fillId="0" borderId="4" xfId="0" applyFont="1" applyBorder="1"/>
    <xf numFmtId="0" fontId="8" fillId="0" borderId="4" xfId="0" applyFont="1" applyBorder="1"/>
    <xf numFmtId="0" fontId="8" fillId="0" borderId="4" xfId="0" applyFont="1" applyBorder="1" applyAlignment="1">
      <alignment horizontal="center"/>
    </xf>
    <xf numFmtId="4" fontId="4" fillId="0" borderId="0" xfId="0" applyNumberFormat="1" applyFont="1" applyBorder="1"/>
    <xf numFmtId="15" fontId="16" fillId="0" borderId="4" xfId="0" applyNumberFormat="1" applyFont="1" applyBorder="1" applyAlignment="1">
      <alignment horizontal="left"/>
    </xf>
    <xf numFmtId="4" fontId="16" fillId="0" borderId="4" xfId="0" applyNumberFormat="1" applyFont="1" applyBorder="1" applyAlignment="1">
      <alignment horizontal="center"/>
    </xf>
    <xf numFmtId="4" fontId="8" fillId="0" borderId="4" xfId="0" applyNumberFormat="1" applyFont="1" applyBorder="1" applyAlignment="1">
      <alignment horizontal="center"/>
    </xf>
    <xf numFmtId="0" fontId="17" fillId="0" borderId="0" xfId="0" applyFont="1"/>
    <xf numFmtId="0" fontId="4" fillId="0" borderId="5" xfId="0" applyFont="1" applyBorder="1" applyAlignment="1">
      <alignment horizontal="center"/>
    </xf>
    <xf numFmtId="43" fontId="7" fillId="0" borderId="22" xfId="3" applyFont="1" applyBorder="1"/>
    <xf numFmtId="0" fontId="6" fillId="0" borderId="7" xfId="0" applyFont="1" applyBorder="1"/>
    <xf numFmtId="4" fontId="4" fillId="0" borderId="10" xfId="0" applyNumberFormat="1" applyFont="1" applyBorder="1"/>
    <xf numFmtId="4" fontId="6" fillId="0" borderId="9" xfId="0" applyNumberFormat="1" applyFont="1" applyBorder="1"/>
    <xf numFmtId="0" fontId="5" fillId="0" borderId="0" xfId="0" applyFont="1" applyBorder="1"/>
    <xf numFmtId="0" fontId="8" fillId="0" borderId="15" xfId="0" applyFont="1" applyBorder="1" applyAlignment="1">
      <alignment horizontal="center"/>
    </xf>
    <xf numFmtId="2" fontId="16" fillId="0" borderId="4" xfId="0" applyNumberFormat="1" applyFont="1" applyBorder="1" applyAlignment="1">
      <alignment horizontal="left"/>
    </xf>
    <xf numFmtId="2" fontId="16" fillId="0" borderId="4" xfId="0" applyNumberFormat="1" applyFont="1" applyBorder="1"/>
    <xf numFmtId="4" fontId="6" fillId="0" borderId="0" xfId="0" applyNumberFormat="1" applyFont="1" applyBorder="1"/>
    <xf numFmtId="43" fontId="6" fillId="0" borderId="9" xfId="0" applyNumberFormat="1" applyFont="1" applyBorder="1"/>
    <xf numFmtId="0" fontId="4" fillId="0" borderId="32" xfId="0" applyFont="1" applyBorder="1"/>
    <xf numFmtId="4" fontId="4" fillId="0" borderId="6" xfId="0" applyNumberFormat="1" applyFont="1" applyBorder="1"/>
    <xf numFmtId="0" fontId="4" fillId="0" borderId="0" xfId="0" applyNumberFormat="1" applyFont="1" applyBorder="1"/>
    <xf numFmtId="4" fontId="4" fillId="0" borderId="19" xfId="0" applyNumberFormat="1" applyFont="1" applyBorder="1"/>
    <xf numFmtId="4" fontId="4" fillId="0" borderId="5" xfId="0" applyNumberFormat="1" applyFont="1" applyBorder="1"/>
    <xf numFmtId="0" fontId="4" fillId="0" borderId="4" xfId="0" applyFont="1" applyBorder="1" applyAlignment="1">
      <alignment horizontal="center" vertical="center"/>
    </xf>
    <xf numFmtId="43" fontId="4" fillId="0" borderId="4" xfId="3" applyFont="1" applyBorder="1" applyAlignment="1">
      <alignment horizontal="center" vertical="center"/>
    </xf>
    <xf numFmtId="0" fontId="4" fillId="0" borderId="23" xfId="0" applyFont="1" applyBorder="1"/>
    <xf numFmtId="43" fontId="4" fillId="0" borderId="23" xfId="3" applyFont="1" applyBorder="1"/>
    <xf numFmtId="0" fontId="4" fillId="0" borderId="33" xfId="0" applyFont="1" applyBorder="1"/>
    <xf numFmtId="43" fontId="4" fillId="0" borderId="33" xfId="3" applyFont="1" applyBorder="1"/>
    <xf numFmtId="43" fontId="4" fillId="0" borderId="32" xfId="3" applyFont="1" applyBorder="1"/>
    <xf numFmtId="0" fontId="4" fillId="0" borderId="19" xfId="0" applyFont="1" applyBorder="1"/>
    <xf numFmtId="0" fontId="4" fillId="0" borderId="15" xfId="0" applyFont="1" applyBorder="1"/>
    <xf numFmtId="43" fontId="4" fillId="0" borderId="6" xfId="3" applyFont="1" applyBorder="1"/>
    <xf numFmtId="0" fontId="0" fillId="0" borderId="0" xfId="0" applyBorder="1"/>
    <xf numFmtId="0" fontId="6" fillId="0" borderId="4" xfId="0" applyFont="1" applyBorder="1" applyAlignment="1">
      <alignment horizontal="center"/>
    </xf>
    <xf numFmtId="4" fontId="6" fillId="0" borderId="7" xfId="3" applyNumberFormat="1" applyFont="1" applyBorder="1"/>
    <xf numFmtId="188" fontId="6" fillId="0" borderId="7" xfId="3" applyNumberFormat="1" applyFont="1" applyBorder="1"/>
    <xf numFmtId="0" fontId="4" fillId="0" borderId="10" xfId="0" applyNumberFormat="1" applyFont="1" applyBorder="1"/>
    <xf numFmtId="0" fontId="4" fillId="0" borderId="18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4" fillId="0" borderId="11" xfId="0" applyNumberFormat="1" applyFont="1" applyBorder="1"/>
    <xf numFmtId="0" fontId="4" fillId="0" borderId="11" xfId="0" applyFont="1" applyBorder="1"/>
    <xf numFmtId="4" fontId="4" fillId="0" borderId="7" xfId="0" applyNumberFormat="1" applyFont="1" applyBorder="1" applyAlignment="1">
      <alignment horizontal="center"/>
    </xf>
    <xf numFmtId="0" fontId="0" fillId="0" borderId="7" xfId="0" applyBorder="1"/>
    <xf numFmtId="0" fontId="4" fillId="0" borderId="5" xfId="0" applyNumberFormat="1" applyFont="1" applyFill="1" applyBorder="1" applyAlignment="1">
      <alignment horizontal="center"/>
    </xf>
    <xf numFmtId="0" fontId="4" fillId="0" borderId="23" xfId="0" applyNumberFormat="1" applyFont="1" applyBorder="1"/>
    <xf numFmtId="4" fontId="4" fillId="0" borderId="23" xfId="0" applyNumberFormat="1" applyFont="1" applyBorder="1"/>
    <xf numFmtId="4" fontId="4" fillId="0" borderId="9" xfId="0" applyNumberFormat="1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43" fontId="5" fillId="0" borderId="0" xfId="3" applyFont="1" applyBorder="1"/>
    <xf numFmtId="0" fontId="4" fillId="0" borderId="23" xfId="0" applyFont="1" applyBorder="1" applyAlignment="1">
      <alignment horizontal="center"/>
    </xf>
    <xf numFmtId="0" fontId="4" fillId="0" borderId="13" xfId="0" applyFont="1" applyBorder="1"/>
    <xf numFmtId="0" fontId="6" fillId="0" borderId="4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10" fillId="0" borderId="2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187" fontId="4" fillId="0" borderId="0" xfId="3" applyNumberFormat="1" applyFont="1" applyBorder="1"/>
    <xf numFmtId="4" fontId="4" fillId="0" borderId="24" xfId="0" applyNumberFormat="1" applyFont="1" applyBorder="1" applyAlignment="1">
      <alignment vertical="center"/>
    </xf>
    <xf numFmtId="4" fontId="4" fillId="0" borderId="33" xfId="3" applyNumberFormat="1" applyFont="1" applyBorder="1"/>
    <xf numFmtId="4" fontId="6" fillId="0" borderId="4" xfId="0" applyNumberFormat="1" applyFont="1" applyBorder="1" applyAlignment="1">
      <alignment vertical="center"/>
    </xf>
    <xf numFmtId="43" fontId="10" fillId="0" borderId="2" xfId="3" applyFont="1" applyBorder="1" applyAlignment="1">
      <alignment horizontal="right"/>
    </xf>
    <xf numFmtId="0" fontId="4" fillId="0" borderId="31" xfId="0" applyFont="1" applyBorder="1"/>
    <xf numFmtId="0" fontId="4" fillId="0" borderId="31" xfId="0" applyNumberFormat="1" applyFont="1" applyBorder="1"/>
    <xf numFmtId="4" fontId="4" fillId="0" borderId="31" xfId="0" applyNumberFormat="1" applyFont="1" applyBorder="1"/>
    <xf numFmtId="0" fontId="4" fillId="0" borderId="10" xfId="0" applyFont="1" applyBorder="1"/>
    <xf numFmtId="187" fontId="4" fillId="0" borderId="10" xfId="3" applyNumberFormat="1" applyFont="1" applyBorder="1"/>
    <xf numFmtId="187" fontId="4" fillId="0" borderId="6" xfId="0" applyNumberFormat="1" applyFont="1" applyBorder="1"/>
    <xf numFmtId="0" fontId="4" fillId="0" borderId="5" xfId="0" applyFont="1" applyBorder="1"/>
    <xf numFmtId="0" fontId="4" fillId="0" borderId="12" xfId="0" applyNumberFormat="1" applyFont="1" applyBorder="1"/>
    <xf numFmtId="187" fontId="4" fillId="0" borderId="24" xfId="3" applyNumberFormat="1" applyFont="1" applyBorder="1"/>
    <xf numFmtId="2" fontId="4" fillId="0" borderId="24" xfId="0" applyNumberFormat="1" applyFont="1" applyBorder="1"/>
    <xf numFmtId="43" fontId="0" fillId="0" borderId="0" xfId="3" applyFont="1"/>
    <xf numFmtId="43" fontId="16" fillId="0" borderId="9" xfId="3" applyFont="1" applyBorder="1"/>
    <xf numFmtId="43" fontId="16" fillId="0" borderId="0" xfId="3" applyFont="1"/>
    <xf numFmtId="0" fontId="19" fillId="0" borderId="2" xfId="0" applyFont="1" applyBorder="1"/>
    <xf numFmtId="0" fontId="19" fillId="0" borderId="2" xfId="0" applyFont="1" applyBorder="1" applyAlignment="1">
      <alignment horizontal="left"/>
    </xf>
    <xf numFmtId="0" fontId="21" fillId="2" borderId="4" xfId="0" applyFont="1" applyFill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189" fontId="20" fillId="0" borderId="5" xfId="3" applyNumberFormat="1" applyFont="1" applyBorder="1" applyAlignment="1">
      <alignment horizontal="right"/>
    </xf>
    <xf numFmtId="0" fontId="18" fillId="0" borderId="2" xfId="0" applyFont="1" applyBorder="1"/>
    <xf numFmtId="49" fontId="21" fillId="0" borderId="2" xfId="0" applyNumberFormat="1" applyFont="1" applyBorder="1" applyAlignment="1">
      <alignment horizontal="center"/>
    </xf>
    <xf numFmtId="189" fontId="20" fillId="0" borderId="2" xfId="3" applyNumberFormat="1" applyFont="1" applyBorder="1" applyAlignment="1">
      <alignment horizontal="right"/>
    </xf>
    <xf numFmtId="0" fontId="20" fillId="0" borderId="2" xfId="0" quotePrefix="1" applyFont="1" applyBorder="1" applyAlignment="1">
      <alignment horizontal="center"/>
    </xf>
    <xf numFmtId="4" fontId="20" fillId="0" borderId="2" xfId="3" applyNumberFormat="1" applyFont="1" applyBorder="1" applyAlignment="1">
      <alignment horizontal="right"/>
    </xf>
    <xf numFmtId="2" fontId="20" fillId="0" borderId="2" xfId="3" applyNumberFormat="1" applyFont="1" applyBorder="1" applyAlignment="1">
      <alignment horizontal="right"/>
    </xf>
    <xf numFmtId="0" fontId="18" fillId="0" borderId="2" xfId="0" applyFont="1" applyBorder="1" applyAlignment="1">
      <alignment horizontal="center"/>
    </xf>
    <xf numFmtId="0" fontId="20" fillId="0" borderId="0" xfId="0" applyFont="1"/>
    <xf numFmtId="189" fontId="20" fillId="2" borderId="6" xfId="3" applyNumberFormat="1" applyFont="1" applyFill="1" applyBorder="1" applyAlignment="1">
      <alignment horizontal="right"/>
    </xf>
    <xf numFmtId="0" fontId="18" fillId="0" borderId="2" xfId="0" applyFont="1" applyBorder="1" applyAlignment="1">
      <alignment horizontal="left"/>
    </xf>
    <xf numFmtId="49" fontId="21" fillId="0" borderId="0" xfId="0" applyNumberFormat="1" applyFont="1" applyAlignment="1">
      <alignment horizontal="center"/>
    </xf>
    <xf numFmtId="49" fontId="20" fillId="0" borderId="0" xfId="0" applyNumberFormat="1" applyFont="1" applyAlignment="1">
      <alignment horizontal="center"/>
    </xf>
    <xf numFmtId="49" fontId="20" fillId="0" borderId="2" xfId="0" applyNumberFormat="1" applyFont="1" applyBorder="1" applyAlignment="1">
      <alignment horizontal="center"/>
    </xf>
    <xf numFmtId="0" fontId="22" fillId="0" borderId="2" xfId="0" applyFont="1" applyBorder="1"/>
    <xf numFmtId="189" fontId="20" fillId="0" borderId="2" xfId="3" applyNumberFormat="1" applyFont="1" applyFill="1" applyBorder="1" applyAlignment="1">
      <alignment horizontal="right"/>
    </xf>
    <xf numFmtId="0" fontId="18" fillId="0" borderId="7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0" fillId="0" borderId="2" xfId="0" applyFont="1" applyBorder="1" applyAlignment="1">
      <alignment horizontal="right"/>
    </xf>
    <xf numFmtId="0" fontId="22" fillId="0" borderId="2" xfId="0" applyFont="1" applyBorder="1" applyAlignment="1">
      <alignment horizontal="left"/>
    </xf>
    <xf numFmtId="0" fontId="21" fillId="0" borderId="2" xfId="0" quotePrefix="1" applyFont="1" applyBorder="1" applyAlignment="1">
      <alignment horizontal="center"/>
    </xf>
    <xf numFmtId="189" fontId="20" fillId="3" borderId="14" xfId="3" applyNumberFormat="1" applyFont="1" applyFill="1" applyBorder="1" applyAlignment="1">
      <alignment horizontal="right"/>
    </xf>
    <xf numFmtId="0" fontId="19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187" fontId="4" fillId="0" borderId="7" xfId="0" applyNumberFormat="1" applyFont="1" applyBorder="1"/>
    <xf numFmtId="43" fontId="6" fillId="0" borderId="2" xfId="3" applyFont="1" applyBorder="1" applyAlignment="1">
      <alignment horizontal="center"/>
    </xf>
    <xf numFmtId="43" fontId="6" fillId="0" borderId="2" xfId="3" applyFont="1" applyBorder="1" applyAlignment="1">
      <alignment horizontal="center" vertical="center"/>
    </xf>
    <xf numFmtId="0" fontId="4" fillId="0" borderId="4" xfId="0" applyFont="1" applyBorder="1"/>
    <xf numFmtId="0" fontId="4" fillId="0" borderId="13" xfId="0" applyFont="1" applyBorder="1" applyAlignment="1">
      <alignment horizontal="center"/>
    </xf>
    <xf numFmtId="0" fontId="4" fillId="0" borderId="19" xfId="0" applyFont="1" applyBorder="1" applyAlignment="1">
      <alignment shrinkToFit="1"/>
    </xf>
    <xf numFmtId="0" fontId="4" fillId="0" borderId="15" xfId="0" applyFont="1" applyBorder="1" applyAlignment="1">
      <alignment horizontal="center"/>
    </xf>
    <xf numFmtId="187" fontId="6" fillId="0" borderId="4" xfId="3" applyNumberFormat="1" applyFont="1" applyBorder="1"/>
    <xf numFmtId="0" fontId="10" fillId="0" borderId="2" xfId="0" applyFont="1" applyBorder="1" applyAlignment="1">
      <alignment horizontal="center"/>
    </xf>
    <xf numFmtId="43" fontId="11" fillId="0" borderId="4" xfId="3" applyFont="1" applyBorder="1"/>
    <xf numFmtId="43" fontId="11" fillId="0" borderId="2" xfId="3" applyFont="1" applyBorder="1"/>
    <xf numFmtId="0" fontId="10" fillId="0" borderId="12" xfId="0" applyFont="1" applyBorder="1" applyAlignment="1">
      <alignment shrinkToFit="1"/>
    </xf>
    <xf numFmtId="0" fontId="15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23" fillId="0" borderId="25" xfId="0" applyFont="1" applyBorder="1" applyAlignment="1">
      <alignment horizontal="left" vertical="center"/>
    </xf>
    <xf numFmtId="43" fontId="15" fillId="0" borderId="23" xfId="3" applyFont="1" applyBorder="1" applyAlignment="1">
      <alignment horizontal="center" vertical="center"/>
    </xf>
    <xf numFmtId="43" fontId="15" fillId="0" borderId="23" xfId="3" applyFont="1" applyBorder="1" applyAlignment="1">
      <alignment horizontal="center"/>
    </xf>
    <xf numFmtId="43" fontId="15" fillId="0" borderId="23" xfId="3" applyFont="1" applyBorder="1"/>
    <xf numFmtId="43" fontId="2" fillId="0" borderId="24" xfId="3" applyFont="1" applyBorder="1"/>
    <xf numFmtId="43" fontId="2" fillId="0" borderId="2" xfId="3" applyFont="1" applyBorder="1"/>
    <xf numFmtId="43" fontId="2" fillId="0" borderId="2" xfId="3" applyFont="1" applyBorder="1" applyAlignment="1">
      <alignment horizontal="right"/>
    </xf>
    <xf numFmtId="43" fontId="2" fillId="0" borderId="24" xfId="3" applyFont="1" applyBorder="1" applyAlignment="1">
      <alignment horizontal="right"/>
    </xf>
    <xf numFmtId="0" fontId="15" fillId="0" borderId="13" xfId="0" applyFont="1" applyBorder="1" applyAlignment="1">
      <alignment horizontal="center"/>
    </xf>
    <xf numFmtId="43" fontId="2" fillId="0" borderId="6" xfId="3" applyFont="1" applyBorder="1"/>
    <xf numFmtId="0" fontId="23" fillId="0" borderId="8" xfId="0" applyFont="1" applyBorder="1" applyAlignment="1">
      <alignment horizontal="left"/>
    </xf>
    <xf numFmtId="2" fontId="2" fillId="0" borderId="29" xfId="0" applyNumberFormat="1" applyFont="1" applyBorder="1"/>
    <xf numFmtId="4" fontId="2" fillId="0" borderId="24" xfId="3" applyNumberFormat="1" applyFont="1" applyBorder="1"/>
    <xf numFmtId="2" fontId="2" fillId="0" borderId="24" xfId="3" applyNumberFormat="1" applyFont="1" applyBorder="1"/>
    <xf numFmtId="4" fontId="2" fillId="0" borderId="2" xfId="3" applyNumberFormat="1" applyFont="1" applyBorder="1"/>
    <xf numFmtId="4" fontId="2" fillId="0" borderId="6" xfId="3" applyNumberFormat="1" applyFont="1" applyBorder="1"/>
    <xf numFmtId="0" fontId="15" fillId="0" borderId="0" xfId="0" applyFont="1"/>
    <xf numFmtId="43" fontId="2" fillId="0" borderId="17" xfId="0" applyNumberFormat="1" applyFont="1" applyBorder="1"/>
    <xf numFmtId="0" fontId="4" fillId="0" borderId="33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2" fontId="16" fillId="0" borderId="4" xfId="0" quotePrefix="1" applyNumberFormat="1" applyFont="1" applyBorder="1" applyAlignment="1">
      <alignment horizontal="center"/>
    </xf>
    <xf numFmtId="15" fontId="16" fillId="0" borderId="4" xfId="0" quotePrefix="1" applyNumberFormat="1" applyFont="1" applyBorder="1" applyAlignment="1">
      <alignment horizontal="center"/>
    </xf>
    <xf numFmtId="2" fontId="2" fillId="0" borderId="2" xfId="3" applyNumberFormat="1" applyFont="1" applyBorder="1"/>
    <xf numFmtId="0" fontId="10" fillId="0" borderId="4" xfId="0" applyFont="1" applyBorder="1"/>
    <xf numFmtId="43" fontId="10" fillId="0" borderId="4" xfId="0" applyNumberFormat="1" applyFont="1" applyBorder="1"/>
    <xf numFmtId="43" fontId="10" fillId="0" borderId="0" xfId="0" applyNumberFormat="1" applyFont="1" applyBorder="1"/>
    <xf numFmtId="0" fontId="10" fillId="0" borderId="4" xfId="0" applyFont="1" applyBorder="1" applyAlignment="1">
      <alignment horizontal="center"/>
    </xf>
    <xf numFmtId="43" fontId="2" fillId="0" borderId="0" xfId="0" applyNumberFormat="1" applyFont="1"/>
    <xf numFmtId="43" fontId="4" fillId="0" borderId="4" xfId="3" applyFont="1" applyBorder="1"/>
    <xf numFmtId="43" fontId="10" fillId="0" borderId="4" xfId="3" applyFont="1" applyBorder="1"/>
    <xf numFmtId="0" fontId="10" fillId="0" borderId="16" xfId="0" applyFont="1" applyBorder="1"/>
    <xf numFmtId="0" fontId="4" fillId="0" borderId="18" xfId="0" applyFont="1" applyBorder="1"/>
    <xf numFmtId="0" fontId="10" fillId="0" borderId="10" xfId="0" applyFont="1" applyBorder="1"/>
    <xf numFmtId="0" fontId="10" fillId="0" borderId="3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4" fillId="0" borderId="33" xfId="0" applyFont="1" applyBorder="1" applyAlignment="1">
      <alignment shrinkToFit="1"/>
    </xf>
    <xf numFmtId="4" fontId="4" fillId="0" borderId="31" xfId="3" applyNumberFormat="1" applyFont="1" applyBorder="1"/>
    <xf numFmtId="0" fontId="6" fillId="0" borderId="15" xfId="0" applyFont="1" applyBorder="1" applyAlignment="1">
      <alignment horizontal="right"/>
    </xf>
    <xf numFmtId="4" fontId="6" fillId="0" borderId="4" xfId="3" applyNumberFormat="1" applyFont="1" applyBorder="1"/>
    <xf numFmtId="4" fontId="6" fillId="0" borderId="4" xfId="0" applyNumberFormat="1" applyFont="1" applyBorder="1"/>
    <xf numFmtId="0" fontId="6" fillId="0" borderId="13" xfId="0" applyFont="1" applyBorder="1"/>
    <xf numFmtId="0" fontId="6" fillId="0" borderId="19" xfId="0" applyFont="1" applyBorder="1"/>
    <xf numFmtId="4" fontId="4" fillId="0" borderId="18" xfId="0" applyNumberFormat="1" applyFont="1" applyBorder="1"/>
    <xf numFmtId="4" fontId="4" fillId="0" borderId="8" xfId="0" applyNumberFormat="1" applyFont="1" applyBorder="1"/>
    <xf numFmtId="4" fontId="4" fillId="0" borderId="33" xfId="0" applyNumberFormat="1" applyFont="1" applyBorder="1"/>
    <xf numFmtId="0" fontId="6" fillId="0" borderId="0" xfId="0" applyFont="1" applyBorder="1" applyAlignment="1">
      <alignment horizontal="right"/>
    </xf>
    <xf numFmtId="4" fontId="6" fillId="0" borderId="7" xfId="0" applyNumberFormat="1" applyFont="1" applyBorder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justify"/>
    </xf>
    <xf numFmtId="0" fontId="6" fillId="0" borderId="4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4" fillId="0" borderId="16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7" fillId="0" borderId="13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4" fillId="0" borderId="34" xfId="0" applyFont="1" applyBorder="1" applyAlignment="1">
      <alignment horizontal="left" vertical="top"/>
    </xf>
    <xf numFmtId="0" fontId="4" fillId="0" borderId="35" xfId="0" applyFont="1" applyBorder="1" applyAlignment="1">
      <alignment horizontal="left" vertical="top"/>
    </xf>
    <xf numFmtId="0" fontId="4" fillId="0" borderId="36" xfId="0" applyFont="1" applyBorder="1" applyAlignment="1">
      <alignment horizontal="left" vertical="top"/>
    </xf>
    <xf numFmtId="0" fontId="4" fillId="0" borderId="37" xfId="0" applyFont="1" applyBorder="1" applyAlignment="1">
      <alignment horizontal="left" vertical="top"/>
    </xf>
    <xf numFmtId="0" fontId="4" fillId="0" borderId="38" xfId="0" applyFont="1" applyBorder="1" applyAlignment="1">
      <alignment horizontal="left" vertical="top"/>
    </xf>
    <xf numFmtId="0" fontId="4" fillId="0" borderId="39" xfId="0" applyFont="1" applyBorder="1" applyAlignment="1">
      <alignment horizontal="left" vertical="top"/>
    </xf>
    <xf numFmtId="0" fontId="7" fillId="0" borderId="12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3" xfId="0" applyFont="1" applyBorder="1" applyAlignment="1">
      <alignment horizontal="right"/>
    </xf>
    <xf numFmtId="0" fontId="6" fillId="0" borderId="19" xfId="0" applyFont="1" applyBorder="1" applyAlignment="1">
      <alignment horizontal="right"/>
    </xf>
    <xf numFmtId="0" fontId="6" fillId="0" borderId="15" xfId="0" applyFont="1" applyBorder="1" applyAlignment="1">
      <alignment horizontal="right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18" fillId="2" borderId="4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center" vertic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Alignment="1">
      <alignment horizontal="center"/>
    </xf>
    <xf numFmtId="0" fontId="21" fillId="2" borderId="13" xfId="0" applyFont="1" applyFill="1" applyBorder="1" applyAlignment="1">
      <alignment horizontal="center"/>
    </xf>
    <xf numFmtId="0" fontId="21" fillId="2" borderId="18" xfId="0" applyFont="1" applyFill="1" applyBorder="1" applyAlignment="1">
      <alignment horizontal="center"/>
    </xf>
    <xf numFmtId="0" fontId="21" fillId="2" borderId="19" xfId="0" applyFont="1" applyFill="1" applyBorder="1" applyAlignment="1">
      <alignment horizontal="center"/>
    </xf>
    <xf numFmtId="0" fontId="21" fillId="2" borderId="15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1" fillId="0" borderId="10" xfId="0" applyFont="1" applyFill="1" applyBorder="1" applyAlignment="1">
      <alignment horizontal="center"/>
    </xf>
    <xf numFmtId="0" fontId="24" fillId="0" borderId="0" xfId="0" applyFont="1" applyAlignment="1">
      <alignment horizontal="center"/>
    </xf>
    <xf numFmtId="0" fontId="24" fillId="0" borderId="0" xfId="0" applyFont="1" applyAlignment="1">
      <alignment horizontal="right"/>
    </xf>
    <xf numFmtId="0" fontId="24" fillId="0" borderId="4" xfId="0" applyFont="1" applyBorder="1" applyAlignment="1">
      <alignment horizontal="center"/>
    </xf>
    <xf numFmtId="0" fontId="24" fillId="0" borderId="2" xfId="0" applyFont="1" applyBorder="1"/>
    <xf numFmtId="0" fontId="24" fillId="0" borderId="4" xfId="0" applyFont="1" applyBorder="1" applyAlignment="1">
      <alignment horizontal="right"/>
    </xf>
    <xf numFmtId="0" fontId="24" fillId="0" borderId="4" xfId="0" applyFont="1" applyBorder="1"/>
    <xf numFmtId="43" fontId="24" fillId="0" borderId="4" xfId="3" applyFont="1" applyBorder="1" applyAlignment="1">
      <alignment horizontal="center"/>
    </xf>
    <xf numFmtId="0" fontId="24" fillId="0" borderId="5" xfId="0" applyFont="1" applyBorder="1"/>
    <xf numFmtId="43" fontId="25" fillId="0" borderId="4" xfId="0" applyNumberFormat="1" applyFont="1" applyBorder="1"/>
    <xf numFmtId="43" fontId="25" fillId="0" borderId="4" xfId="3" applyFont="1" applyBorder="1"/>
    <xf numFmtId="43" fontId="10" fillId="0" borderId="5" xfId="3" applyFont="1" applyBorder="1"/>
    <xf numFmtId="0" fontId="4" fillId="0" borderId="4" xfId="0" applyFont="1" applyBorder="1" applyAlignment="1">
      <alignment horizontal="center"/>
    </xf>
    <xf numFmtId="0" fontId="7" fillId="0" borderId="0" xfId="0" applyFont="1" applyBorder="1" applyAlignment="1">
      <alignment horizontal="center"/>
    </xf>
  </cellXfs>
  <cellStyles count="8">
    <cellStyle name="Comma 2" xfId="2"/>
    <cellStyle name="Normal 2" xfId="1"/>
    <cellStyle name="เครื่องหมายจุลภาค" xfId="3" builtinId="3"/>
    <cellStyle name="เครื่องหมายจุลภาค 2" xfId="5"/>
    <cellStyle name="เครื่องหมายจุลภาค 3" xfId="7"/>
    <cellStyle name="ปกติ" xfId="0" builtinId="0"/>
    <cellStyle name="ปกติ 2" xfId="4"/>
    <cellStyle name="ปกติ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opLeftCell="A19" workbookViewId="0">
      <selection activeCell="A25" sqref="A25:F27"/>
    </sheetView>
  </sheetViews>
  <sheetFormatPr defaultColWidth="9" defaultRowHeight="23.25"/>
  <cols>
    <col min="1" max="1" width="10.625" style="4" customWidth="1"/>
    <col min="2" max="2" width="6.75" style="4" customWidth="1"/>
    <col min="3" max="3" width="31.625" style="4" customWidth="1"/>
    <col min="4" max="4" width="13" style="4" customWidth="1"/>
    <col min="5" max="5" width="11.375" style="4" customWidth="1"/>
    <col min="6" max="6" width="13.25" style="4" customWidth="1"/>
    <col min="7" max="16384" width="9" style="4"/>
  </cols>
  <sheetData>
    <row r="1" spans="1:6">
      <c r="A1" s="361" t="s">
        <v>298</v>
      </c>
      <c r="B1" s="361"/>
      <c r="C1" s="361"/>
      <c r="D1" s="361"/>
      <c r="E1" s="361"/>
      <c r="F1" s="361"/>
    </row>
    <row r="2" spans="1:6">
      <c r="A2" s="361" t="s">
        <v>25</v>
      </c>
      <c r="B2" s="361"/>
      <c r="C2" s="361"/>
      <c r="D2" s="361"/>
      <c r="E2" s="361"/>
      <c r="F2" s="361"/>
    </row>
    <row r="3" spans="1:6">
      <c r="A3" s="361" t="s">
        <v>299</v>
      </c>
      <c r="B3" s="361"/>
      <c r="C3" s="361"/>
      <c r="D3" s="361"/>
      <c r="E3" s="361"/>
      <c r="F3" s="361"/>
    </row>
    <row r="4" spans="1:6">
      <c r="A4" s="160"/>
      <c r="B4" s="160"/>
      <c r="C4" s="160"/>
      <c r="D4" s="160"/>
      <c r="E4" s="160"/>
      <c r="F4" s="160"/>
    </row>
    <row r="5" spans="1:6">
      <c r="D5" s="86" t="s">
        <v>31</v>
      </c>
    </row>
    <row r="6" spans="1:6" ht="24" thickBot="1">
      <c r="A6" s="7" t="s">
        <v>26</v>
      </c>
      <c r="B6" s="7"/>
      <c r="C6" s="7"/>
      <c r="D6" s="6">
        <v>2</v>
      </c>
      <c r="F6" s="183">
        <v>6287100</v>
      </c>
    </row>
    <row r="7" spans="1:6" ht="24" thickTop="1">
      <c r="A7" s="7" t="s">
        <v>27</v>
      </c>
      <c r="B7" s="7"/>
      <c r="C7" s="7"/>
      <c r="D7" s="6"/>
    </row>
    <row r="8" spans="1:6">
      <c r="B8" s="7" t="s">
        <v>28</v>
      </c>
      <c r="C8" s="7"/>
      <c r="D8" s="6"/>
    </row>
    <row r="9" spans="1:6">
      <c r="C9" s="4" t="s">
        <v>29</v>
      </c>
      <c r="D9" s="6">
        <v>3</v>
      </c>
      <c r="F9" s="88">
        <v>38127127.189999998</v>
      </c>
    </row>
    <row r="10" spans="1:6">
      <c r="C10" s="4" t="s">
        <v>253</v>
      </c>
      <c r="D10" s="6">
        <v>4</v>
      </c>
      <c r="F10" s="88">
        <v>5615200</v>
      </c>
    </row>
    <row r="11" spans="1:6">
      <c r="C11" s="4" t="s">
        <v>300</v>
      </c>
      <c r="D11" s="6">
        <v>5</v>
      </c>
      <c r="F11" s="88">
        <v>7056</v>
      </c>
    </row>
    <row r="12" spans="1:6">
      <c r="C12" s="4" t="s">
        <v>313</v>
      </c>
      <c r="D12" s="6">
        <v>6</v>
      </c>
      <c r="F12" s="88">
        <v>2220</v>
      </c>
    </row>
    <row r="13" spans="1:6">
      <c r="C13" s="4" t="s">
        <v>548</v>
      </c>
      <c r="D13" s="6">
        <v>7</v>
      </c>
      <c r="F13" s="88">
        <v>800000</v>
      </c>
    </row>
    <row r="14" spans="1:6">
      <c r="C14" s="7" t="s">
        <v>30</v>
      </c>
      <c r="D14" s="6"/>
      <c r="F14" s="163">
        <f>SUM(F9:F13)</f>
        <v>44551603.189999998</v>
      </c>
    </row>
    <row r="15" spans="1:6">
      <c r="B15" s="7" t="s">
        <v>271</v>
      </c>
      <c r="C15" s="7"/>
      <c r="D15" s="6"/>
      <c r="F15" s="161"/>
    </row>
    <row r="16" spans="1:6">
      <c r="B16" s="7"/>
      <c r="C16" s="4" t="s">
        <v>254</v>
      </c>
      <c r="D16" s="6">
        <v>8</v>
      </c>
      <c r="F16" s="162">
        <v>44000</v>
      </c>
    </row>
    <row r="17" spans="1:7" ht="24" thickBot="1">
      <c r="B17" s="7"/>
      <c r="C17" s="7" t="s">
        <v>272</v>
      </c>
      <c r="D17" s="6"/>
      <c r="F17" s="165">
        <v>44000</v>
      </c>
    </row>
    <row r="18" spans="1:7" ht="35.25" customHeight="1" thickBot="1">
      <c r="A18" s="7" t="s">
        <v>32</v>
      </c>
      <c r="F18" s="90">
        <f>F14+F17</f>
        <v>44595603.189999998</v>
      </c>
    </row>
    <row r="19" spans="1:7" ht="35.25" customHeight="1" thickTop="1">
      <c r="A19" s="7"/>
      <c r="C19" s="7"/>
      <c r="D19" s="7"/>
      <c r="E19" s="6"/>
      <c r="G19" s="161"/>
    </row>
    <row r="20" spans="1:7" ht="35.25" customHeight="1">
      <c r="A20" s="7"/>
      <c r="C20" s="7"/>
      <c r="E20" s="6"/>
      <c r="G20" s="161"/>
    </row>
    <row r="21" spans="1:7">
      <c r="A21" s="7"/>
      <c r="C21" s="7"/>
      <c r="D21" s="7"/>
      <c r="E21" s="6"/>
      <c r="G21" s="164"/>
    </row>
    <row r="22" spans="1:7">
      <c r="A22" s="3"/>
      <c r="B22" s="3"/>
      <c r="C22" s="3"/>
      <c r="D22" s="3"/>
      <c r="E22" s="3"/>
      <c r="F22" s="3"/>
    </row>
    <row r="23" spans="1:7">
      <c r="A23" s="7" t="s">
        <v>255</v>
      </c>
      <c r="B23" s="7"/>
      <c r="C23" s="7"/>
      <c r="D23" s="7"/>
      <c r="F23" s="164"/>
    </row>
    <row r="24" spans="1:7">
      <c r="A24" s="7"/>
      <c r="B24" s="7"/>
      <c r="C24" s="7"/>
      <c r="F24" s="164"/>
    </row>
    <row r="25" spans="1:7">
      <c r="A25" s="5" t="s">
        <v>248</v>
      </c>
      <c r="B25" s="5"/>
      <c r="C25" s="5"/>
      <c r="D25" s="3"/>
      <c r="E25" s="3"/>
      <c r="F25" s="3"/>
    </row>
    <row r="26" spans="1:7">
      <c r="A26" s="3" t="s">
        <v>302</v>
      </c>
      <c r="B26" s="3"/>
      <c r="C26" s="3"/>
      <c r="D26" s="3"/>
      <c r="E26" s="3"/>
      <c r="F26" s="3"/>
    </row>
    <row r="27" spans="1:7">
      <c r="A27" s="3" t="s">
        <v>303</v>
      </c>
      <c r="B27" s="3"/>
      <c r="C27" s="3"/>
      <c r="D27" s="3"/>
      <c r="E27" s="3"/>
      <c r="F27" s="3"/>
    </row>
    <row r="28" spans="1:7">
      <c r="A28" s="7"/>
      <c r="F28" s="164"/>
    </row>
    <row r="29" spans="1:7">
      <c r="A29" s="7"/>
      <c r="F29" s="164"/>
    </row>
    <row r="30" spans="1:7">
      <c r="A30" s="7"/>
      <c r="F30" s="164"/>
    </row>
    <row r="31" spans="1:7">
      <c r="A31" s="7"/>
      <c r="F31" s="164"/>
    </row>
    <row r="32" spans="1:7">
      <c r="A32" s="7"/>
      <c r="F32" s="164"/>
    </row>
    <row r="33" spans="1:6">
      <c r="A33" s="7"/>
      <c r="F33" s="164"/>
    </row>
    <row r="34" spans="1:6">
      <c r="A34" s="361" t="s">
        <v>298</v>
      </c>
      <c r="B34" s="361"/>
      <c r="C34" s="361"/>
      <c r="D34" s="361"/>
      <c r="E34" s="361"/>
      <c r="F34" s="361"/>
    </row>
    <row r="35" spans="1:6">
      <c r="A35" s="361" t="s">
        <v>25</v>
      </c>
      <c r="B35" s="361"/>
      <c r="C35" s="361"/>
      <c r="D35" s="361"/>
      <c r="E35" s="361"/>
      <c r="F35" s="361"/>
    </row>
    <row r="36" spans="1:6">
      <c r="A36" s="361" t="s">
        <v>299</v>
      </c>
      <c r="B36" s="361"/>
      <c r="C36" s="361"/>
      <c r="D36" s="361"/>
      <c r="E36" s="361"/>
      <c r="F36" s="361"/>
    </row>
    <row r="37" spans="1:6">
      <c r="A37" s="160"/>
      <c r="B37" s="160"/>
      <c r="C37" s="160"/>
      <c r="D37" s="160" t="s">
        <v>31</v>
      </c>
      <c r="E37" s="160"/>
      <c r="F37" s="160"/>
    </row>
    <row r="38" spans="1:6" ht="24" thickBot="1">
      <c r="A38" s="7" t="s">
        <v>33</v>
      </c>
      <c r="B38" s="7"/>
      <c r="C38" s="7"/>
      <c r="D38" s="6">
        <v>2</v>
      </c>
      <c r="F38" s="183">
        <v>6287100</v>
      </c>
    </row>
    <row r="39" spans="1:6" ht="24" thickTop="1">
      <c r="A39" s="7" t="s">
        <v>34</v>
      </c>
    </row>
    <row r="40" spans="1:6">
      <c r="B40" s="7" t="s">
        <v>35</v>
      </c>
      <c r="C40" s="7"/>
    </row>
    <row r="41" spans="1:6">
      <c r="B41" s="7"/>
      <c r="C41" s="4" t="s">
        <v>16</v>
      </c>
      <c r="D41" s="6">
        <v>9</v>
      </c>
      <c r="F41" s="87">
        <v>10322281</v>
      </c>
    </row>
    <row r="42" spans="1:6">
      <c r="B42" s="7"/>
      <c r="C42" s="4" t="s">
        <v>36</v>
      </c>
      <c r="D42" s="6">
        <v>10</v>
      </c>
      <c r="F42" s="87">
        <v>541725.03</v>
      </c>
    </row>
    <row r="43" spans="1:6" ht="24" thickBot="1">
      <c r="C43" s="7" t="s">
        <v>37</v>
      </c>
      <c r="F43" s="89">
        <f>SUM(F41:F42)</f>
        <v>10864006.029999999</v>
      </c>
    </row>
    <row r="44" spans="1:6">
      <c r="B44" s="7" t="s">
        <v>568</v>
      </c>
      <c r="C44" s="7"/>
      <c r="F44" s="164"/>
    </row>
    <row r="45" spans="1:6">
      <c r="B45" s="7"/>
      <c r="C45" s="4" t="s">
        <v>569</v>
      </c>
      <c r="D45" s="6">
        <v>7</v>
      </c>
      <c r="F45" s="162">
        <v>800000</v>
      </c>
    </row>
    <row r="46" spans="1:6">
      <c r="B46" s="7"/>
      <c r="C46" s="4" t="s">
        <v>570</v>
      </c>
      <c r="D46" s="6">
        <v>8</v>
      </c>
      <c r="F46" s="161">
        <v>44000</v>
      </c>
    </row>
    <row r="47" spans="1:6" ht="24" thickBot="1">
      <c r="B47" s="7"/>
      <c r="C47" s="7" t="s">
        <v>571</v>
      </c>
      <c r="F47" s="164">
        <f>SUM(F45:F46)</f>
        <v>844000</v>
      </c>
    </row>
    <row r="48" spans="1:6">
      <c r="A48" s="7"/>
      <c r="B48" s="7" t="s">
        <v>38</v>
      </c>
      <c r="C48" s="7"/>
      <c r="F48" s="166">
        <f>F43+F47</f>
        <v>11708006.029999999</v>
      </c>
    </row>
    <row r="49" spans="1:6">
      <c r="A49" s="7" t="s">
        <v>5</v>
      </c>
    </row>
    <row r="50" spans="1:6">
      <c r="B50" s="4" t="s">
        <v>5</v>
      </c>
      <c r="D50" s="6">
        <v>11</v>
      </c>
      <c r="F50" s="88">
        <v>20716585</v>
      </c>
    </row>
    <row r="51" spans="1:6">
      <c r="B51" s="4" t="s">
        <v>18</v>
      </c>
      <c r="D51" s="6">
        <v>12</v>
      </c>
      <c r="F51" s="92">
        <v>12171012.07</v>
      </c>
    </row>
    <row r="52" spans="1:6" ht="24" thickBot="1">
      <c r="B52" s="7" t="s">
        <v>39</v>
      </c>
      <c r="F52" s="93">
        <f>SUM(F50:F51)</f>
        <v>32887597.07</v>
      </c>
    </row>
    <row r="53" spans="1:6" ht="24" thickBot="1">
      <c r="A53" s="7" t="s">
        <v>40</v>
      </c>
      <c r="F53" s="90">
        <f>F48+F52</f>
        <v>44595603.100000001</v>
      </c>
    </row>
    <row r="54" spans="1:6" ht="24" thickTop="1">
      <c r="A54" s="7"/>
      <c r="F54" s="164"/>
    </row>
    <row r="56" spans="1:6">
      <c r="A56" s="7" t="s">
        <v>255</v>
      </c>
      <c r="B56" s="7"/>
      <c r="C56" s="7"/>
      <c r="D56" s="7"/>
      <c r="F56" s="4" t="s">
        <v>289</v>
      </c>
    </row>
    <row r="58" spans="1:6">
      <c r="A58" s="5" t="s">
        <v>248</v>
      </c>
      <c r="B58" s="5"/>
      <c r="C58" s="5"/>
      <c r="D58" s="3"/>
      <c r="E58" s="3"/>
      <c r="F58" s="3"/>
    </row>
    <row r="59" spans="1:6">
      <c r="A59" s="3" t="s">
        <v>302</v>
      </c>
      <c r="B59" s="3"/>
      <c r="C59" s="3"/>
      <c r="D59" s="3"/>
      <c r="E59" s="3"/>
      <c r="F59" s="3"/>
    </row>
    <row r="60" spans="1:6">
      <c r="A60" s="3" t="s">
        <v>303</v>
      </c>
      <c r="B60" s="3"/>
      <c r="C60" s="3"/>
      <c r="D60" s="3"/>
      <c r="E60" s="3"/>
      <c r="F60" s="3"/>
    </row>
  </sheetData>
  <mergeCells count="6">
    <mergeCell ref="A36:F36"/>
    <mergeCell ref="A1:F1"/>
    <mergeCell ref="A2:F2"/>
    <mergeCell ref="A3:F3"/>
    <mergeCell ref="A34:F34"/>
    <mergeCell ref="A35:F35"/>
  </mergeCells>
  <pageMargins left="0.51181102362204722" right="0.51181102362204722" top="0.39370078740157483" bottom="0.3149606299212598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3"/>
  <sheetViews>
    <sheetView topLeftCell="A31" workbookViewId="0">
      <selection activeCell="F36" sqref="F36"/>
    </sheetView>
  </sheetViews>
  <sheetFormatPr defaultRowHeight="14.25"/>
  <sheetData>
    <row r="1" spans="1:9" ht="23.25">
      <c r="A1" s="361" t="s">
        <v>298</v>
      </c>
      <c r="B1" s="361"/>
      <c r="C1" s="361"/>
      <c r="D1" s="361"/>
      <c r="E1" s="361"/>
      <c r="F1" s="361"/>
      <c r="G1" s="361"/>
      <c r="H1" s="361"/>
      <c r="I1" s="361"/>
    </row>
    <row r="2" spans="1:9" ht="23.25">
      <c r="A2" s="361" t="s">
        <v>41</v>
      </c>
      <c r="B2" s="361"/>
      <c r="C2" s="361"/>
      <c r="D2" s="361"/>
      <c r="E2" s="361"/>
      <c r="F2" s="361"/>
      <c r="G2" s="361"/>
      <c r="H2" s="361"/>
      <c r="I2" s="361"/>
    </row>
    <row r="3" spans="1:9" ht="23.25">
      <c r="A3" s="361" t="s">
        <v>391</v>
      </c>
      <c r="B3" s="361"/>
      <c r="C3" s="361"/>
      <c r="D3" s="361"/>
      <c r="E3" s="361"/>
      <c r="F3" s="361"/>
      <c r="G3" s="361"/>
      <c r="H3" s="361"/>
      <c r="I3" s="361"/>
    </row>
    <row r="4" spans="1:9" ht="23.25">
      <c r="A4" s="4"/>
      <c r="B4" s="4"/>
      <c r="C4" s="4"/>
      <c r="D4" s="4"/>
      <c r="E4" s="4"/>
      <c r="F4" s="4"/>
      <c r="G4" s="4"/>
      <c r="H4" s="4"/>
      <c r="I4" s="4"/>
    </row>
    <row r="5" spans="1:9" ht="23.25">
      <c r="A5" s="7" t="s">
        <v>392</v>
      </c>
      <c r="B5" s="4"/>
      <c r="C5" s="4"/>
      <c r="D5" s="4"/>
      <c r="E5" s="4"/>
      <c r="F5" s="4"/>
      <c r="G5" s="4"/>
      <c r="H5" s="4"/>
      <c r="I5" s="4"/>
    </row>
    <row r="6" spans="1:9" ht="23.25">
      <c r="A6" s="4"/>
      <c r="B6" s="4" t="s">
        <v>393</v>
      </c>
      <c r="C6" s="4"/>
      <c r="D6" s="4"/>
      <c r="E6" s="4"/>
      <c r="F6" s="4"/>
      <c r="G6" s="4"/>
      <c r="H6" s="4"/>
      <c r="I6" s="4"/>
    </row>
    <row r="7" spans="1:9" ht="23.25">
      <c r="A7" s="4" t="s">
        <v>394</v>
      </c>
      <c r="B7" s="4"/>
      <c r="C7" s="4"/>
      <c r="D7" s="4"/>
      <c r="E7" s="4"/>
      <c r="F7" s="4"/>
      <c r="G7" s="4"/>
      <c r="H7" s="4"/>
      <c r="I7" s="4"/>
    </row>
    <row r="8" spans="1:9" ht="23.25">
      <c r="A8" s="7" t="s">
        <v>395</v>
      </c>
      <c r="B8" s="7"/>
      <c r="C8" s="7"/>
      <c r="D8" s="7"/>
      <c r="E8" s="4"/>
      <c r="F8" s="4"/>
      <c r="G8" s="4"/>
      <c r="H8" s="4"/>
      <c r="I8" s="4"/>
    </row>
    <row r="9" spans="1:9" ht="23.25">
      <c r="A9" s="4"/>
      <c r="B9" s="4" t="s">
        <v>396</v>
      </c>
      <c r="C9" s="4"/>
      <c r="D9" s="4"/>
      <c r="E9" s="4"/>
      <c r="F9" s="4"/>
      <c r="G9" s="4"/>
      <c r="H9" s="4"/>
      <c r="I9" s="4"/>
    </row>
    <row r="10" spans="1:9" ht="23.25">
      <c r="A10" s="4"/>
      <c r="B10" s="4" t="s">
        <v>397</v>
      </c>
      <c r="C10" s="4"/>
      <c r="D10" s="4"/>
      <c r="E10" s="4"/>
      <c r="F10" s="4"/>
      <c r="G10" s="4"/>
      <c r="H10" s="4"/>
      <c r="I10" s="4"/>
    </row>
    <row r="11" spans="1:9" ht="23.25">
      <c r="A11" s="4" t="s">
        <v>398</v>
      </c>
      <c r="B11" s="4"/>
      <c r="C11" s="4"/>
      <c r="D11" s="4"/>
      <c r="E11" s="4"/>
      <c r="F11" s="4"/>
      <c r="G11" s="4"/>
      <c r="H11" s="4"/>
      <c r="I11" s="4"/>
    </row>
    <row r="12" spans="1:9" ht="23.25">
      <c r="A12" s="4" t="s">
        <v>399</v>
      </c>
      <c r="B12" s="4"/>
      <c r="C12" s="4"/>
      <c r="D12" s="4"/>
      <c r="E12" s="4"/>
      <c r="F12" s="4"/>
      <c r="G12" s="4"/>
      <c r="H12" s="4"/>
      <c r="I12" s="4"/>
    </row>
    <row r="13" spans="1:9" ht="23.25">
      <c r="A13" s="4"/>
      <c r="B13" s="4" t="s">
        <v>400</v>
      </c>
      <c r="C13" s="4"/>
      <c r="D13" s="4"/>
      <c r="E13" s="4"/>
      <c r="F13" s="4"/>
      <c r="G13" s="4"/>
      <c r="H13" s="4"/>
      <c r="I13" s="4"/>
    </row>
    <row r="14" spans="1:9" ht="23.25">
      <c r="A14" s="4" t="s">
        <v>611</v>
      </c>
      <c r="B14" s="4"/>
      <c r="C14" s="4"/>
      <c r="D14" s="4"/>
      <c r="E14" s="4"/>
      <c r="F14" s="4"/>
      <c r="G14" s="4"/>
      <c r="H14" s="4"/>
      <c r="I14" s="4"/>
    </row>
    <row r="15" spans="1:9" ht="23.25">
      <c r="A15" s="6"/>
      <c r="B15" s="4" t="s">
        <v>615</v>
      </c>
      <c r="C15" s="4"/>
      <c r="D15" s="4"/>
      <c r="E15" s="4"/>
      <c r="F15" s="4"/>
      <c r="G15" s="4"/>
      <c r="H15" s="4"/>
      <c r="I15" s="4"/>
    </row>
    <row r="16" spans="1:9" ht="23.25">
      <c r="A16" s="356" t="s">
        <v>616</v>
      </c>
      <c r="B16" s="4"/>
      <c r="C16" s="4"/>
      <c r="D16" s="4"/>
      <c r="E16" s="4"/>
      <c r="F16" s="4"/>
      <c r="G16" s="4"/>
      <c r="H16" s="4"/>
      <c r="I16" s="4"/>
    </row>
    <row r="17" spans="1:9" ht="23.25">
      <c r="A17" s="7"/>
      <c r="B17" s="4" t="s">
        <v>617</v>
      </c>
      <c r="C17" s="4"/>
      <c r="D17" s="4"/>
      <c r="E17" s="4"/>
      <c r="F17" s="4"/>
      <c r="G17" s="4"/>
      <c r="H17" s="4"/>
      <c r="I17" s="4"/>
    </row>
    <row r="18" spans="1:9" ht="23.25">
      <c r="A18" s="4"/>
      <c r="B18" s="4" t="s">
        <v>618</v>
      </c>
      <c r="C18" s="4"/>
      <c r="D18" s="4"/>
      <c r="E18" s="4"/>
      <c r="F18" s="4"/>
      <c r="G18" s="4"/>
      <c r="H18" s="4"/>
      <c r="I18" s="4"/>
    </row>
    <row r="19" spans="1:9" ht="23.25">
      <c r="A19" s="4" t="s">
        <v>619</v>
      </c>
      <c r="B19" s="7"/>
      <c r="C19" s="4"/>
      <c r="D19" s="4"/>
      <c r="E19" s="4"/>
      <c r="F19" s="4"/>
      <c r="G19" s="4"/>
      <c r="H19" s="4"/>
      <c r="I19" s="4"/>
    </row>
    <row r="20" spans="1:9" ht="23.25">
      <c r="A20" s="357" t="s">
        <v>620</v>
      </c>
      <c r="B20" s="4" t="s">
        <v>612</v>
      </c>
      <c r="C20" s="4" t="s">
        <v>621</v>
      </c>
      <c r="D20" s="4"/>
      <c r="E20" s="4"/>
      <c r="F20" s="4"/>
      <c r="G20" s="4"/>
      <c r="H20" s="4"/>
      <c r="I20" s="4"/>
    </row>
    <row r="21" spans="1:9" ht="23.25">
      <c r="A21" s="4"/>
      <c r="B21" s="4"/>
      <c r="C21" s="4" t="s">
        <v>622</v>
      </c>
      <c r="D21" s="4"/>
      <c r="E21" s="4"/>
      <c r="F21" s="4"/>
      <c r="G21" s="4"/>
      <c r="H21" s="4"/>
      <c r="I21" s="4"/>
    </row>
    <row r="22" spans="1:9" ht="23.25">
      <c r="A22" s="4"/>
      <c r="B22" s="4" t="s">
        <v>613</v>
      </c>
      <c r="C22" s="4" t="s">
        <v>623</v>
      </c>
      <c r="D22" s="4"/>
      <c r="E22" s="4"/>
      <c r="F22" s="4"/>
      <c r="G22" s="4"/>
      <c r="H22" s="4"/>
      <c r="I22" s="4"/>
    </row>
    <row r="23" spans="1:9" ht="23.25">
      <c r="A23" s="4"/>
      <c r="B23" s="4" t="s">
        <v>614</v>
      </c>
      <c r="C23" s="4" t="s">
        <v>624</v>
      </c>
      <c r="D23" s="4"/>
      <c r="E23" s="4"/>
      <c r="F23" s="4"/>
      <c r="G23" s="4"/>
      <c r="H23" s="4"/>
      <c r="I23" s="4"/>
    </row>
    <row r="24" spans="1:9" ht="23.25">
      <c r="A24" s="4"/>
      <c r="B24" s="4" t="s">
        <v>625</v>
      </c>
      <c r="C24" s="4"/>
      <c r="D24" s="4"/>
      <c r="E24" s="4"/>
      <c r="F24" s="4"/>
      <c r="G24" s="4"/>
      <c r="H24" s="4"/>
      <c r="I24" s="4"/>
    </row>
    <row r="25" spans="1:9" ht="23.25">
      <c r="A25" s="4"/>
      <c r="B25" s="4" t="s">
        <v>626</v>
      </c>
      <c r="C25" s="4"/>
      <c r="D25" s="4"/>
      <c r="E25" s="4"/>
      <c r="F25" s="4"/>
      <c r="G25" s="4"/>
      <c r="H25" s="4"/>
      <c r="I25" s="4"/>
    </row>
    <row r="26" spans="1:9" ht="23.25">
      <c r="A26" s="4"/>
      <c r="B26" s="4" t="s">
        <v>627</v>
      </c>
      <c r="C26" s="4"/>
      <c r="D26" s="4"/>
      <c r="E26" s="4"/>
      <c r="F26" s="4"/>
      <c r="G26" s="4"/>
      <c r="H26" s="4"/>
      <c r="I26" s="4"/>
    </row>
    <row r="27" spans="1:9" ht="23.25">
      <c r="A27" s="4" t="s">
        <v>628</v>
      </c>
      <c r="B27" s="4"/>
      <c r="C27" s="4"/>
      <c r="D27" s="4"/>
      <c r="E27" s="4"/>
      <c r="F27" s="4"/>
      <c r="G27" s="4"/>
      <c r="H27" s="4"/>
      <c r="I27" s="4"/>
    </row>
    <row r="28" spans="1:9" ht="23.25">
      <c r="A28" s="4"/>
      <c r="B28" s="4" t="s">
        <v>629</v>
      </c>
      <c r="C28" s="4"/>
      <c r="D28" s="4"/>
      <c r="E28" s="4"/>
      <c r="F28" s="4"/>
      <c r="G28" s="4"/>
      <c r="H28" s="4"/>
      <c r="I28" s="4"/>
    </row>
    <row r="29" spans="1:9" ht="23.25">
      <c r="A29" s="4"/>
      <c r="B29" s="4" t="s">
        <v>630</v>
      </c>
      <c r="C29" s="4"/>
      <c r="D29" s="4"/>
      <c r="E29" s="4"/>
      <c r="F29" s="4"/>
      <c r="G29" s="4"/>
      <c r="H29" s="4"/>
      <c r="I29" s="4"/>
    </row>
    <row r="30" spans="1:9" ht="23.25">
      <c r="A30" s="4" t="s">
        <v>631</v>
      </c>
      <c r="B30" s="4"/>
      <c r="C30" s="4"/>
      <c r="D30" s="4"/>
      <c r="E30" s="4"/>
      <c r="F30" s="4"/>
      <c r="G30" s="4"/>
      <c r="H30" s="4"/>
      <c r="I30" s="4"/>
    </row>
    <row r="31" spans="1:9" ht="23.25">
      <c r="A31" s="4"/>
      <c r="B31" s="4"/>
      <c r="C31" s="4"/>
      <c r="D31" s="4"/>
      <c r="E31" s="4"/>
      <c r="F31" s="4"/>
      <c r="G31" s="4"/>
      <c r="H31" s="4"/>
      <c r="I31" s="4"/>
    </row>
    <row r="32" spans="1:9" ht="23.25">
      <c r="A32" s="4"/>
      <c r="B32" s="4"/>
      <c r="C32" s="4"/>
      <c r="D32" s="4"/>
      <c r="E32" s="4"/>
      <c r="F32" s="4"/>
      <c r="G32" s="4"/>
      <c r="H32" s="4"/>
      <c r="I32" s="4"/>
    </row>
    <row r="33" spans="1:9" ht="23.25">
      <c r="A33" s="4"/>
      <c r="B33" s="4"/>
      <c r="C33" s="4"/>
      <c r="D33" s="4"/>
      <c r="E33" s="4"/>
      <c r="F33" s="4"/>
      <c r="G33" s="4"/>
      <c r="H33" s="4"/>
      <c r="I33" s="4"/>
    </row>
    <row r="34" spans="1:9" ht="23.25">
      <c r="A34" s="4"/>
      <c r="B34" s="4"/>
      <c r="C34" s="4"/>
      <c r="D34" s="4"/>
      <c r="E34" s="4"/>
      <c r="F34" s="4"/>
      <c r="G34" s="4"/>
      <c r="H34" s="4"/>
      <c r="I34" s="4"/>
    </row>
    <row r="35" spans="1:9" ht="23.25">
      <c r="A35" s="4"/>
      <c r="B35" s="4" t="s">
        <v>632</v>
      </c>
      <c r="C35" s="4"/>
      <c r="D35" s="4"/>
      <c r="E35" s="4"/>
      <c r="F35" s="4"/>
      <c r="G35" s="4"/>
      <c r="H35" s="4"/>
      <c r="I35" s="4"/>
    </row>
    <row r="36" spans="1:9" ht="23.25">
      <c r="A36" s="4"/>
      <c r="B36" s="4" t="s">
        <v>633</v>
      </c>
      <c r="C36" s="4"/>
      <c r="D36" s="4"/>
      <c r="E36" s="4"/>
      <c r="F36" s="4"/>
      <c r="G36" s="4"/>
      <c r="H36" s="4"/>
      <c r="I36" s="4"/>
    </row>
    <row r="37" spans="1:9" ht="23.25">
      <c r="A37" s="4"/>
      <c r="B37" s="4" t="s">
        <v>634</v>
      </c>
      <c r="C37" s="4"/>
      <c r="D37" s="4"/>
      <c r="E37" s="4"/>
      <c r="F37" s="4"/>
      <c r="G37" s="4"/>
      <c r="H37" s="4"/>
      <c r="I37" s="4"/>
    </row>
    <row r="38" spans="1:9" ht="23.25">
      <c r="A38" s="4"/>
      <c r="B38" s="4" t="s">
        <v>635</v>
      </c>
      <c r="C38" s="4"/>
      <c r="D38" s="4"/>
      <c r="E38" s="4"/>
      <c r="F38" s="4"/>
      <c r="G38" s="4"/>
      <c r="H38" s="4"/>
      <c r="I38" s="4"/>
    </row>
    <row r="39" spans="1:9" ht="23.25">
      <c r="A39" s="4"/>
      <c r="B39" s="4" t="s">
        <v>636</v>
      </c>
      <c r="C39" s="4"/>
      <c r="D39" s="4"/>
      <c r="E39" s="4"/>
      <c r="F39" s="4"/>
      <c r="G39" s="4"/>
      <c r="H39" s="4"/>
      <c r="I39" s="4"/>
    </row>
    <row r="40" spans="1:9" ht="23.25">
      <c r="A40" s="4"/>
      <c r="B40" s="4" t="s">
        <v>637</v>
      </c>
      <c r="C40" s="4"/>
      <c r="D40" s="4"/>
      <c r="E40" s="4"/>
      <c r="F40" s="4"/>
      <c r="G40" s="4"/>
      <c r="H40" s="4"/>
      <c r="I40" s="4"/>
    </row>
    <row r="41" spans="1:9" ht="23.25">
      <c r="A41" s="4" t="s">
        <v>638</v>
      </c>
      <c r="B41" s="4"/>
      <c r="C41" s="4"/>
      <c r="D41" s="4"/>
      <c r="E41" s="4"/>
      <c r="F41" s="4"/>
      <c r="G41" s="4"/>
      <c r="H41" s="4"/>
      <c r="I41" s="4"/>
    </row>
    <row r="42" spans="1:9" ht="23.25">
      <c r="A42" s="4" t="s">
        <v>639</v>
      </c>
      <c r="B42" s="4"/>
      <c r="C42" s="4"/>
      <c r="D42" s="4"/>
      <c r="E42" s="4"/>
      <c r="F42" s="4"/>
      <c r="G42" s="4"/>
      <c r="H42" s="4"/>
      <c r="I42" s="4"/>
    </row>
    <row r="43" spans="1:9" ht="23.25">
      <c r="A43" s="4"/>
      <c r="B43" s="4" t="s">
        <v>640</v>
      </c>
      <c r="C43" s="4"/>
      <c r="D43" s="4"/>
      <c r="E43" s="4"/>
      <c r="F43" s="4"/>
      <c r="G43" s="4"/>
      <c r="H43" s="4"/>
      <c r="I43" s="4"/>
    </row>
    <row r="44" spans="1:9" ht="23.25">
      <c r="A44" s="4"/>
      <c r="B44" s="4" t="s">
        <v>641</v>
      </c>
      <c r="C44" s="4"/>
      <c r="D44" s="4"/>
      <c r="E44" s="4"/>
      <c r="F44" s="4"/>
      <c r="G44" s="4"/>
      <c r="H44" s="4"/>
      <c r="I44" s="4"/>
    </row>
    <row r="45" spans="1:9" ht="23.25">
      <c r="A45" s="4"/>
      <c r="B45" s="4" t="s">
        <v>642</v>
      </c>
      <c r="C45" s="4"/>
      <c r="D45" s="4"/>
      <c r="E45" s="4"/>
      <c r="F45" s="4"/>
      <c r="G45" s="4"/>
      <c r="H45" s="4"/>
      <c r="I45" s="4"/>
    </row>
    <row r="46" spans="1:9" ht="23.25">
      <c r="A46" s="4"/>
      <c r="B46" s="4" t="s">
        <v>643</v>
      </c>
      <c r="C46" s="4"/>
      <c r="D46" s="4"/>
      <c r="E46" s="4"/>
      <c r="F46" s="4"/>
      <c r="G46" s="4"/>
      <c r="H46" s="4"/>
      <c r="I46" s="4"/>
    </row>
    <row r="47" spans="1:9" ht="23.25">
      <c r="A47" s="4"/>
      <c r="B47" s="4"/>
      <c r="C47" s="4"/>
      <c r="D47" s="4"/>
      <c r="E47" s="4"/>
      <c r="F47" s="4"/>
      <c r="G47" s="4"/>
      <c r="H47" s="4"/>
      <c r="I47" s="4"/>
    </row>
    <row r="48" spans="1:9" ht="23.25">
      <c r="A48" s="4"/>
      <c r="B48" s="4"/>
      <c r="C48" s="4"/>
      <c r="D48" s="4"/>
      <c r="E48" s="4"/>
      <c r="F48" s="4"/>
      <c r="G48" s="4"/>
      <c r="H48" s="4"/>
      <c r="I48" s="4"/>
    </row>
    <row r="49" spans="1:9" ht="23.25">
      <c r="A49" s="5" t="s">
        <v>248</v>
      </c>
      <c r="B49" s="5"/>
      <c r="C49" s="5"/>
      <c r="D49" s="3"/>
      <c r="E49" s="3"/>
      <c r="F49" s="3"/>
      <c r="G49" s="4"/>
      <c r="H49" s="4"/>
      <c r="I49" s="4"/>
    </row>
    <row r="50" spans="1:9" ht="23.25">
      <c r="A50" s="3" t="s">
        <v>644</v>
      </c>
      <c r="B50" s="3"/>
      <c r="C50" s="3"/>
      <c r="D50" s="3"/>
      <c r="E50" s="3"/>
      <c r="F50" s="3"/>
      <c r="G50" s="4"/>
      <c r="H50" s="4"/>
      <c r="I50" s="4"/>
    </row>
    <row r="51" spans="1:9" ht="23.25">
      <c r="A51" s="3" t="s">
        <v>645</v>
      </c>
      <c r="B51" s="3"/>
      <c r="C51" s="3"/>
      <c r="D51" s="3"/>
      <c r="E51" s="3"/>
      <c r="F51" s="3"/>
      <c r="G51" s="4"/>
      <c r="H51" s="4"/>
      <c r="I51" s="4"/>
    </row>
    <row r="52" spans="1:9" ht="23.25">
      <c r="A52" s="4"/>
      <c r="B52" s="4"/>
      <c r="C52" s="4"/>
      <c r="D52" s="4"/>
      <c r="E52" s="4"/>
      <c r="F52" s="4"/>
      <c r="G52" s="4"/>
      <c r="H52" s="4"/>
      <c r="I52" s="4"/>
    </row>
    <row r="53" spans="1:9" ht="23.25">
      <c r="A53" s="4"/>
      <c r="B53" s="4"/>
      <c r="C53" s="4"/>
      <c r="D53" s="4"/>
      <c r="E53" s="4"/>
      <c r="F53" s="4"/>
      <c r="G53" s="4"/>
      <c r="H53" s="4"/>
      <c r="I53" s="4"/>
    </row>
    <row r="54" spans="1:9" ht="23.25">
      <c r="A54" s="4"/>
      <c r="B54" s="4"/>
      <c r="C54" s="4"/>
      <c r="D54" s="4"/>
      <c r="E54" s="4"/>
      <c r="F54" s="4"/>
      <c r="G54" s="4"/>
      <c r="H54" s="4"/>
      <c r="I54" s="4"/>
    </row>
    <row r="55" spans="1:9" ht="23.25">
      <c r="A55" s="4"/>
      <c r="B55" s="4"/>
      <c r="C55" s="4"/>
      <c r="D55" s="4"/>
      <c r="E55" s="4"/>
      <c r="F55" s="4"/>
      <c r="G55" s="4"/>
      <c r="H55" s="4"/>
      <c r="I55" s="4"/>
    </row>
    <row r="56" spans="1:9" ht="23.25">
      <c r="A56" s="4"/>
      <c r="B56" s="4"/>
      <c r="C56" s="4"/>
      <c r="D56" s="4"/>
      <c r="E56" s="4"/>
      <c r="F56" s="4"/>
      <c r="G56" s="4"/>
      <c r="H56" s="4"/>
      <c r="I56" s="4"/>
    </row>
    <row r="57" spans="1:9" ht="23.25">
      <c r="A57" s="4"/>
      <c r="B57" s="4"/>
      <c r="C57" s="4"/>
      <c r="D57" s="4"/>
      <c r="E57" s="4"/>
      <c r="F57" s="4"/>
      <c r="G57" s="4"/>
      <c r="H57" s="4"/>
      <c r="I57" s="4"/>
    </row>
    <row r="58" spans="1:9" ht="23.25">
      <c r="A58" s="4"/>
      <c r="B58" s="4"/>
      <c r="C58" s="4"/>
      <c r="D58" s="4"/>
      <c r="E58" s="4"/>
      <c r="F58" s="4"/>
      <c r="G58" s="4"/>
      <c r="H58" s="4"/>
      <c r="I58" s="4"/>
    </row>
    <row r="59" spans="1:9" ht="23.25">
      <c r="A59" s="4"/>
      <c r="B59" s="4"/>
      <c r="C59" s="4"/>
      <c r="D59" s="4"/>
      <c r="E59" s="4"/>
      <c r="F59" s="4"/>
      <c r="G59" s="4"/>
      <c r="H59" s="4"/>
      <c r="I59" s="4"/>
    </row>
    <row r="60" spans="1:9" ht="23.25">
      <c r="A60" s="4"/>
      <c r="B60" s="4"/>
      <c r="C60" s="4"/>
      <c r="D60" s="4"/>
      <c r="E60" s="4"/>
      <c r="F60" s="4"/>
      <c r="G60" s="4"/>
      <c r="H60" s="4"/>
      <c r="I60" s="4"/>
    </row>
    <row r="61" spans="1:9" ht="23.25">
      <c r="A61" s="4"/>
      <c r="B61" s="4"/>
      <c r="C61" s="4"/>
      <c r="D61" s="4"/>
      <c r="E61" s="4"/>
      <c r="F61" s="4"/>
      <c r="G61" s="4"/>
      <c r="H61" s="4"/>
      <c r="I61" s="4"/>
    </row>
    <row r="62" spans="1:9" ht="23.25">
      <c r="A62" s="4"/>
      <c r="B62" s="4"/>
      <c r="C62" s="4"/>
      <c r="D62" s="4"/>
      <c r="E62" s="4"/>
      <c r="F62" s="4"/>
      <c r="G62" s="4"/>
      <c r="H62" s="4"/>
      <c r="I62" s="4"/>
    </row>
    <row r="63" spans="1:9" ht="23.25">
      <c r="A63" s="4"/>
      <c r="B63" s="4"/>
      <c r="C63" s="4"/>
      <c r="D63" s="4"/>
      <c r="E63" s="4"/>
      <c r="F63" s="4"/>
      <c r="G63" s="4"/>
      <c r="H63" s="4"/>
      <c r="I63" s="4"/>
    </row>
    <row r="64" spans="1:9" ht="23.25">
      <c r="A64" s="4"/>
      <c r="B64" s="4"/>
      <c r="C64" s="4"/>
      <c r="D64" s="4"/>
      <c r="E64" s="4"/>
      <c r="F64" s="4"/>
      <c r="G64" s="4"/>
      <c r="H64" s="4"/>
      <c r="I64" s="4"/>
    </row>
    <row r="65" spans="1:9" ht="23.25">
      <c r="A65" s="4"/>
      <c r="B65" s="4"/>
      <c r="C65" s="4"/>
      <c r="D65" s="4"/>
      <c r="E65" s="4"/>
      <c r="F65" s="4"/>
      <c r="G65" s="4"/>
      <c r="H65" s="4"/>
      <c r="I65" s="4"/>
    </row>
    <row r="66" spans="1:9" ht="23.25">
      <c r="A66" s="4"/>
      <c r="B66" s="4"/>
      <c r="C66" s="4"/>
      <c r="D66" s="4"/>
      <c r="E66" s="4"/>
      <c r="F66" s="4"/>
      <c r="G66" s="4"/>
      <c r="H66" s="4"/>
      <c r="I66" s="4"/>
    </row>
    <row r="67" spans="1:9" ht="23.25">
      <c r="A67" s="4"/>
      <c r="B67" s="4"/>
      <c r="C67" s="4"/>
      <c r="D67" s="4"/>
      <c r="E67" s="4"/>
      <c r="F67" s="4"/>
      <c r="G67" s="4"/>
      <c r="H67" s="4"/>
      <c r="I67" s="4"/>
    </row>
    <row r="68" spans="1:9" ht="23.25">
      <c r="A68" s="4"/>
      <c r="B68" s="4"/>
      <c r="C68" s="4"/>
      <c r="D68" s="4"/>
      <c r="E68" s="4"/>
      <c r="F68" s="4"/>
      <c r="G68" s="4"/>
      <c r="H68" s="4"/>
      <c r="I68" s="4"/>
    </row>
    <row r="69" spans="1:9" ht="23.25">
      <c r="A69" s="4"/>
      <c r="B69" s="4"/>
      <c r="C69" s="4"/>
      <c r="D69" s="4"/>
      <c r="E69" s="4"/>
      <c r="F69" s="4"/>
      <c r="G69" s="4"/>
      <c r="H69" s="4"/>
      <c r="I69" s="4"/>
    </row>
    <row r="70" spans="1:9" ht="23.25">
      <c r="A70" s="4"/>
      <c r="B70" s="4"/>
      <c r="C70" s="4"/>
      <c r="D70" s="4"/>
      <c r="E70" s="4"/>
      <c r="F70" s="4"/>
      <c r="G70" s="4"/>
      <c r="H70" s="4"/>
      <c r="I70" s="4"/>
    </row>
    <row r="71" spans="1:9" ht="23.25">
      <c r="A71" s="4"/>
      <c r="B71" s="4"/>
      <c r="C71" s="4"/>
      <c r="D71" s="4"/>
      <c r="E71" s="4"/>
      <c r="F71" s="4"/>
      <c r="G71" s="4"/>
      <c r="H71" s="4"/>
      <c r="I71" s="4"/>
    </row>
    <row r="72" spans="1:9" ht="23.25">
      <c r="A72" s="4"/>
      <c r="B72" s="4"/>
      <c r="C72" s="4"/>
      <c r="D72" s="4"/>
      <c r="E72" s="4"/>
      <c r="F72" s="4"/>
      <c r="G72" s="4"/>
      <c r="H72" s="4"/>
      <c r="I72" s="4"/>
    </row>
    <row r="73" spans="1:9" ht="23.25">
      <c r="A73" s="4"/>
      <c r="B73" s="4"/>
      <c r="C73" s="4"/>
      <c r="D73" s="4"/>
      <c r="E73" s="4"/>
      <c r="F73" s="4"/>
      <c r="G73" s="4"/>
      <c r="H73" s="4"/>
      <c r="I73" s="4"/>
    </row>
  </sheetData>
  <mergeCells count="3">
    <mergeCell ref="A1:I1"/>
    <mergeCell ref="A2:I2"/>
    <mergeCell ref="A3:I3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5"/>
  <sheetViews>
    <sheetView topLeftCell="A7" workbookViewId="0">
      <selection activeCell="G11" sqref="G11"/>
    </sheetView>
  </sheetViews>
  <sheetFormatPr defaultColWidth="9" defaultRowHeight="21"/>
  <cols>
    <col min="1" max="1" width="32" style="3" customWidth="1"/>
    <col min="2" max="2" width="14.375" style="3" customWidth="1"/>
    <col min="3" max="3" width="16" style="3" customWidth="1"/>
    <col min="4" max="4" width="14.125" style="3" customWidth="1"/>
    <col min="5" max="16384" width="9" style="3"/>
  </cols>
  <sheetData>
    <row r="1" spans="1:7" ht="21.75">
      <c r="A1" s="364" t="s">
        <v>298</v>
      </c>
      <c r="B1" s="364"/>
      <c r="C1" s="364"/>
      <c r="D1" s="364"/>
      <c r="E1" s="8"/>
      <c r="F1" s="8"/>
      <c r="G1" s="8"/>
    </row>
    <row r="2" spans="1:7" ht="21.75">
      <c r="A2" s="364" t="s">
        <v>41</v>
      </c>
      <c r="B2" s="364"/>
      <c r="C2" s="364"/>
      <c r="D2" s="364"/>
      <c r="E2" s="8"/>
      <c r="F2" s="8"/>
      <c r="G2" s="8"/>
    </row>
    <row r="3" spans="1:7" ht="21.75">
      <c r="A3" s="364" t="s">
        <v>304</v>
      </c>
      <c r="B3" s="364"/>
      <c r="C3" s="364"/>
      <c r="D3" s="364"/>
      <c r="E3" s="8"/>
      <c r="F3" s="8"/>
      <c r="G3" s="8"/>
    </row>
    <row r="5" spans="1:7" ht="23.25">
      <c r="A5" s="7" t="s">
        <v>43</v>
      </c>
    </row>
    <row r="6" spans="1:7">
      <c r="A6" s="362" t="s">
        <v>44</v>
      </c>
      <c r="B6" s="362" t="s">
        <v>45</v>
      </c>
      <c r="C6" s="363" t="s">
        <v>46</v>
      </c>
      <c r="D6" s="363"/>
    </row>
    <row r="7" spans="1:7">
      <c r="A7" s="362"/>
      <c r="B7" s="362"/>
      <c r="C7" s="11" t="s">
        <v>47</v>
      </c>
      <c r="D7" s="209" t="s">
        <v>24</v>
      </c>
    </row>
    <row r="8" spans="1:7">
      <c r="A8" s="13" t="s">
        <v>48</v>
      </c>
      <c r="B8" s="9"/>
      <c r="C8" s="9"/>
      <c r="D8" s="108"/>
    </row>
    <row r="9" spans="1:7">
      <c r="A9" s="9" t="s">
        <v>386</v>
      </c>
      <c r="B9" s="159"/>
      <c r="C9" s="9" t="s">
        <v>49</v>
      </c>
      <c r="D9" s="159">
        <v>3573540</v>
      </c>
    </row>
    <row r="10" spans="1:7">
      <c r="A10" s="9"/>
      <c r="B10" s="159"/>
      <c r="C10" s="9" t="s">
        <v>594</v>
      </c>
      <c r="D10" s="159">
        <v>2712760</v>
      </c>
    </row>
    <row r="11" spans="1:7">
      <c r="A11" s="9"/>
      <c r="B11" s="9"/>
      <c r="C11" s="9" t="s">
        <v>595</v>
      </c>
      <c r="D11" s="108">
        <v>800</v>
      </c>
    </row>
    <row r="12" spans="1:7">
      <c r="A12" s="13" t="s">
        <v>273</v>
      </c>
      <c r="B12" s="73"/>
      <c r="C12" s="9"/>
      <c r="D12" s="108"/>
    </row>
    <row r="13" spans="1:7">
      <c r="A13" s="9" t="s">
        <v>387</v>
      </c>
      <c r="B13" s="159">
        <v>4897835</v>
      </c>
      <c r="C13" s="72"/>
      <c r="D13" s="108"/>
    </row>
    <row r="14" spans="1:7">
      <c r="A14" s="9" t="s">
        <v>250</v>
      </c>
      <c r="B14" s="159">
        <v>99940</v>
      </c>
      <c r="C14" s="9"/>
      <c r="D14" s="108"/>
    </row>
    <row r="15" spans="1:7">
      <c r="A15" s="9" t="s">
        <v>252</v>
      </c>
      <c r="B15" s="159">
        <v>947500</v>
      </c>
      <c r="C15" s="9"/>
      <c r="D15" s="108"/>
    </row>
    <row r="16" spans="1:7">
      <c r="A16" s="9" t="s">
        <v>208</v>
      </c>
      <c r="B16" s="159">
        <v>9945</v>
      </c>
      <c r="C16" s="9"/>
      <c r="D16" s="108"/>
    </row>
    <row r="17" spans="1:4">
      <c r="A17" s="9" t="s">
        <v>251</v>
      </c>
      <c r="B17" s="108">
        <v>27280</v>
      </c>
      <c r="C17" s="9"/>
      <c r="D17" s="108"/>
    </row>
    <row r="18" spans="1:4">
      <c r="A18" s="9" t="s">
        <v>388</v>
      </c>
      <c r="B18" s="108">
        <v>276000</v>
      </c>
      <c r="C18" s="9"/>
      <c r="D18" s="108"/>
    </row>
    <row r="19" spans="1:4">
      <c r="A19" s="9" t="s">
        <v>389</v>
      </c>
      <c r="B19" s="108">
        <v>22100</v>
      </c>
      <c r="C19" s="9"/>
      <c r="D19" s="108"/>
    </row>
    <row r="20" spans="1:4">
      <c r="A20" s="9" t="s">
        <v>390</v>
      </c>
      <c r="B20" s="108">
        <v>6500</v>
      </c>
      <c r="C20" s="9"/>
      <c r="D20" s="108"/>
    </row>
    <row r="21" spans="1:4">
      <c r="A21" s="14" t="s">
        <v>3</v>
      </c>
      <c r="B21" s="211">
        <f>SUM(B9:B20)</f>
        <v>6287100</v>
      </c>
      <c r="C21" s="184"/>
      <c r="D21" s="210">
        <f>SUM(D9:D18)</f>
        <v>6287100</v>
      </c>
    </row>
    <row r="23" spans="1:4">
      <c r="A23" s="5" t="s">
        <v>248</v>
      </c>
      <c r="B23" s="5"/>
      <c r="C23" s="5"/>
    </row>
    <row r="24" spans="1:4">
      <c r="A24" s="3" t="s">
        <v>403</v>
      </c>
    </row>
    <row r="25" spans="1:4">
      <c r="A25" s="3" t="s">
        <v>305</v>
      </c>
    </row>
  </sheetData>
  <mergeCells count="6">
    <mergeCell ref="B6:B7"/>
    <mergeCell ref="A6:A7"/>
    <mergeCell ref="C6:D6"/>
    <mergeCell ref="A1:D1"/>
    <mergeCell ref="A2:D2"/>
    <mergeCell ref="A3:D3"/>
  </mergeCells>
  <pageMargins left="0.78740157480314965" right="0.39370078740157483" top="0.51181102362204722" bottom="0.3937007874015748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3:K140"/>
  <sheetViews>
    <sheetView workbookViewId="0">
      <selection activeCell="B8" sqref="B8"/>
    </sheetView>
  </sheetViews>
  <sheetFormatPr defaultRowHeight="14.25"/>
  <cols>
    <col min="4" max="4" width="11.25" customWidth="1"/>
    <col min="6" max="6" width="6.5" customWidth="1"/>
    <col min="7" max="7" width="12" customWidth="1"/>
    <col min="8" max="8" width="9.5" customWidth="1"/>
    <col min="9" max="9" width="11.75" customWidth="1"/>
  </cols>
  <sheetData>
    <row r="3" spans="1:10" s="181" customFormat="1" ht="25.5" customHeight="1">
      <c r="A3" s="361" t="s">
        <v>298</v>
      </c>
      <c r="B3" s="361"/>
      <c r="C3" s="361"/>
      <c r="D3" s="361"/>
      <c r="E3" s="361"/>
      <c r="F3" s="361"/>
      <c r="G3" s="361"/>
      <c r="H3" s="361"/>
      <c r="I3" s="361"/>
    </row>
    <row r="4" spans="1:10" s="181" customFormat="1" ht="20.100000000000001" customHeight="1">
      <c r="A4" s="361" t="s">
        <v>41</v>
      </c>
      <c r="B4" s="361"/>
      <c r="C4" s="361"/>
      <c r="D4" s="361"/>
      <c r="E4" s="361"/>
      <c r="F4" s="361"/>
      <c r="G4" s="361"/>
      <c r="H4" s="361"/>
      <c r="I4" s="361"/>
    </row>
    <row r="5" spans="1:10" s="181" customFormat="1" ht="20.100000000000001" customHeight="1">
      <c r="A5" s="361" t="s">
        <v>304</v>
      </c>
      <c r="B5" s="361"/>
      <c r="C5" s="361"/>
      <c r="D5" s="361"/>
      <c r="E5" s="361"/>
      <c r="F5" s="361"/>
      <c r="G5" s="361"/>
      <c r="H5" s="361"/>
      <c r="I5" s="361"/>
    </row>
    <row r="6" spans="1:10" s="4" customFormat="1" ht="18.75" customHeight="1">
      <c r="A6" s="168"/>
      <c r="B6" s="168"/>
      <c r="C6" s="168"/>
      <c r="D6" s="168"/>
      <c r="E6" s="168"/>
      <c r="F6" s="168"/>
      <c r="G6" s="168"/>
      <c r="H6" s="168"/>
      <c r="I6" s="168"/>
      <c r="J6" s="168"/>
    </row>
    <row r="7" spans="1:10" s="3" customFormat="1" ht="20.100000000000001" customHeight="1">
      <c r="A7" s="169" t="s">
        <v>50</v>
      </c>
      <c r="B7" s="169"/>
      <c r="C7" s="169"/>
      <c r="D7" s="168"/>
      <c r="E7" s="168"/>
      <c r="F7" s="168"/>
      <c r="G7" s="168"/>
      <c r="H7" s="168"/>
      <c r="I7" s="168"/>
      <c r="J7" s="168"/>
    </row>
    <row r="8" spans="1:10" s="3" customFormat="1" ht="20.100000000000001" customHeight="1">
      <c r="A8" s="168"/>
      <c r="B8" s="168" t="s">
        <v>51</v>
      </c>
      <c r="C8" s="168"/>
      <c r="D8" s="168"/>
      <c r="E8" s="168"/>
      <c r="F8" s="168"/>
      <c r="G8" s="168"/>
      <c r="H8" s="168"/>
      <c r="I8" s="248">
        <v>35.96</v>
      </c>
      <c r="J8" s="168"/>
    </row>
    <row r="9" spans="1:10" s="3" customFormat="1" ht="20.100000000000001" customHeight="1">
      <c r="A9" s="168"/>
      <c r="B9" s="168" t="s">
        <v>306</v>
      </c>
      <c r="C9" s="168"/>
      <c r="D9" s="168"/>
      <c r="E9" s="168" t="s">
        <v>309</v>
      </c>
      <c r="F9" s="168"/>
      <c r="G9" s="168"/>
      <c r="H9" s="168"/>
      <c r="I9" s="248">
        <v>31279962.609999999</v>
      </c>
      <c r="J9" s="168"/>
    </row>
    <row r="10" spans="1:10" s="3" customFormat="1" ht="20.100000000000001" customHeight="1">
      <c r="A10" s="168"/>
      <c r="B10" s="168" t="s">
        <v>307</v>
      </c>
      <c r="C10" s="168"/>
      <c r="D10" s="168"/>
      <c r="E10" s="168" t="s">
        <v>310</v>
      </c>
      <c r="F10" s="168"/>
      <c r="G10" s="168"/>
      <c r="H10" s="168"/>
      <c r="I10" s="248">
        <v>18120.59</v>
      </c>
      <c r="J10" s="168"/>
    </row>
    <row r="11" spans="1:10" s="3" customFormat="1" ht="20.100000000000001" customHeight="1">
      <c r="A11" s="168"/>
      <c r="B11" s="168" t="s">
        <v>308</v>
      </c>
      <c r="C11" s="168"/>
      <c r="D11" s="168"/>
      <c r="E11" s="168" t="s">
        <v>311</v>
      </c>
      <c r="F11" s="168"/>
      <c r="G11" s="168"/>
      <c r="H11" s="168"/>
      <c r="I11" s="248">
        <v>6829008.0300000003</v>
      </c>
      <c r="J11" s="168"/>
    </row>
    <row r="12" spans="1:10" s="3" customFormat="1" ht="20.100000000000001" customHeight="1" thickBot="1">
      <c r="A12" s="168"/>
      <c r="B12" s="169" t="s">
        <v>3</v>
      </c>
      <c r="C12" s="168"/>
      <c r="D12" s="168"/>
      <c r="E12" s="168"/>
      <c r="F12" s="168"/>
      <c r="G12" s="168"/>
      <c r="H12" s="168"/>
      <c r="I12" s="247">
        <f>SUM(I8:I11)</f>
        <v>38127127.189999998</v>
      </c>
      <c r="J12" s="168"/>
    </row>
    <row r="13" spans="1:10" s="3" customFormat="1" ht="20.100000000000001" customHeight="1" thickTop="1">
      <c r="A13" s="168"/>
      <c r="B13" s="169"/>
      <c r="C13" s="168"/>
      <c r="D13" s="168"/>
      <c r="E13" s="168"/>
      <c r="F13" s="168"/>
      <c r="G13" s="168"/>
      <c r="H13" s="168"/>
      <c r="I13" s="170"/>
      <c r="J13" s="168"/>
    </row>
    <row r="14" spans="1:10" s="3" customFormat="1" ht="20.100000000000001" customHeight="1">
      <c r="A14" s="168"/>
      <c r="B14" s="168"/>
      <c r="C14" s="168"/>
      <c r="D14" s="168"/>
      <c r="E14" s="168"/>
      <c r="F14" s="168"/>
      <c r="G14" s="168"/>
      <c r="H14" s="168"/>
      <c r="I14" s="170"/>
      <c r="J14" s="168"/>
    </row>
    <row r="15" spans="1:10" s="3" customFormat="1" ht="20.100000000000001" customHeight="1">
      <c r="A15" s="168"/>
      <c r="B15" s="168"/>
      <c r="C15" s="168"/>
      <c r="D15" s="168"/>
      <c r="E15" s="168"/>
      <c r="F15" s="168"/>
      <c r="G15" s="168"/>
      <c r="H15" s="168"/>
      <c r="I15" s="170"/>
      <c r="J15" s="168"/>
    </row>
    <row r="16" spans="1:10" s="3" customFormat="1" ht="20.100000000000001" customHeight="1">
      <c r="A16" s="168"/>
      <c r="B16" s="168"/>
      <c r="C16" s="168"/>
      <c r="D16" s="168"/>
      <c r="E16" s="168"/>
      <c r="F16" s="168"/>
      <c r="G16" s="168"/>
      <c r="H16" s="168"/>
      <c r="I16" s="170"/>
      <c r="J16" s="168"/>
    </row>
    <row r="17" spans="1:10" s="3" customFormat="1" ht="20.100000000000001" customHeight="1">
      <c r="A17" s="5" t="s">
        <v>248</v>
      </c>
      <c r="B17" s="5"/>
      <c r="C17" s="5"/>
      <c r="G17" s="168"/>
      <c r="H17" s="168"/>
      <c r="I17" s="170"/>
      <c r="J17" s="168"/>
    </row>
    <row r="18" spans="1:10" s="3" customFormat="1" ht="20.100000000000001" customHeight="1">
      <c r="A18" s="3" t="s">
        <v>302</v>
      </c>
      <c r="G18" s="168"/>
      <c r="H18" s="168"/>
      <c r="I18" s="170"/>
      <c r="J18" s="168"/>
    </row>
    <row r="19" spans="1:10" s="3" customFormat="1" ht="20.100000000000001" customHeight="1">
      <c r="A19" s="3" t="s">
        <v>303</v>
      </c>
      <c r="G19" s="168"/>
      <c r="H19" s="168"/>
      <c r="I19" s="170"/>
      <c r="J19" s="168"/>
    </row>
    <row r="20" spans="1:10" s="3" customFormat="1" ht="20.100000000000001" customHeight="1">
      <c r="A20" s="168"/>
      <c r="B20" s="168"/>
      <c r="C20" s="168"/>
      <c r="D20" s="168"/>
      <c r="E20" s="168"/>
      <c r="F20" s="168"/>
      <c r="G20" s="168"/>
      <c r="H20" s="168"/>
      <c r="I20" s="170"/>
      <c r="J20" s="168"/>
    </row>
    <row r="21" spans="1:10" s="3" customFormat="1" ht="20.100000000000001" customHeight="1">
      <c r="I21" s="167"/>
    </row>
    <row r="22" spans="1:10" s="3" customFormat="1" ht="20.100000000000001" customHeight="1">
      <c r="I22" s="167"/>
    </row>
    <row r="23" spans="1:10" s="3" customFormat="1" ht="20.100000000000001" customHeight="1">
      <c r="I23" s="167"/>
    </row>
    <row r="24" spans="1:10" s="3" customFormat="1" ht="20.100000000000001" customHeight="1">
      <c r="I24" s="167"/>
    </row>
    <row r="25" spans="1:10" s="3" customFormat="1" ht="20.100000000000001" customHeight="1">
      <c r="I25" s="167"/>
    </row>
    <row r="26" spans="1:10" s="3" customFormat="1" ht="20.100000000000001" customHeight="1">
      <c r="I26" s="167"/>
    </row>
    <row r="27" spans="1:10" s="3" customFormat="1" ht="20.100000000000001" customHeight="1">
      <c r="I27" s="167"/>
    </row>
    <row r="28" spans="1:10" s="3" customFormat="1" ht="20.100000000000001" customHeight="1">
      <c r="I28" s="167"/>
    </row>
    <row r="29" spans="1:10" s="3" customFormat="1" ht="20.100000000000001" customHeight="1">
      <c r="I29" s="167"/>
    </row>
    <row r="30" spans="1:10" s="3" customFormat="1" ht="20.100000000000001" customHeight="1">
      <c r="I30" s="167"/>
    </row>
    <row r="31" spans="1:10" s="3" customFormat="1" ht="20.100000000000001" customHeight="1">
      <c r="I31" s="167"/>
    </row>
    <row r="32" spans="1:10" s="3" customFormat="1" ht="20.100000000000001" customHeight="1">
      <c r="I32" s="167"/>
    </row>
    <row r="33" spans="1:9" s="3" customFormat="1" ht="20.100000000000001" customHeight="1">
      <c r="I33" s="167"/>
    </row>
    <row r="34" spans="1:9" s="3" customFormat="1" ht="20.100000000000001" customHeight="1">
      <c r="I34" s="167"/>
    </row>
    <row r="35" spans="1:9" s="3" customFormat="1" ht="20.100000000000001" customHeight="1">
      <c r="I35" s="167"/>
    </row>
    <row r="36" spans="1:9" s="3" customFormat="1" ht="20.100000000000001" customHeight="1">
      <c r="I36" s="167"/>
    </row>
    <row r="37" spans="1:9" s="3" customFormat="1" ht="20.100000000000001" customHeight="1">
      <c r="I37" s="167"/>
    </row>
    <row r="38" spans="1:9" s="3" customFormat="1" ht="20.100000000000001" customHeight="1">
      <c r="I38" s="167"/>
    </row>
    <row r="39" spans="1:9" s="3" customFormat="1" ht="20.100000000000001" customHeight="1">
      <c r="I39" s="167"/>
    </row>
    <row r="40" spans="1:9" s="3" customFormat="1" ht="20.100000000000001" customHeight="1">
      <c r="I40" s="167"/>
    </row>
    <row r="41" spans="1:9" s="3" customFormat="1" ht="20.100000000000001" customHeight="1">
      <c r="I41" s="167"/>
    </row>
    <row r="42" spans="1:9" s="3" customFormat="1" ht="20.100000000000001" customHeight="1">
      <c r="I42" s="167"/>
    </row>
    <row r="43" spans="1:9" s="3" customFormat="1" ht="20.100000000000001" customHeight="1">
      <c r="A43" s="3" t="s">
        <v>401</v>
      </c>
      <c r="I43" s="167"/>
    </row>
    <row r="44" spans="1:9" s="3" customFormat="1" ht="20.100000000000001" customHeight="1">
      <c r="B44" s="3" t="s">
        <v>557</v>
      </c>
      <c r="I44" s="167">
        <v>701900</v>
      </c>
    </row>
    <row r="45" spans="1:9" s="3" customFormat="1" ht="20.100000000000001" customHeight="1">
      <c r="B45" s="3" t="s">
        <v>558</v>
      </c>
      <c r="I45" s="167">
        <v>701900</v>
      </c>
    </row>
    <row r="46" spans="1:9" s="3" customFormat="1" ht="20.100000000000001" customHeight="1">
      <c r="B46" s="3" t="s">
        <v>559</v>
      </c>
      <c r="I46" s="167">
        <v>701900</v>
      </c>
    </row>
    <row r="47" spans="1:9" s="3" customFormat="1" ht="20.100000000000001" customHeight="1">
      <c r="B47" s="3" t="s">
        <v>560</v>
      </c>
      <c r="I47" s="167">
        <v>701900</v>
      </c>
    </row>
    <row r="48" spans="1:9" s="3" customFormat="1" ht="20.100000000000001" customHeight="1">
      <c r="B48" s="3" t="s">
        <v>561</v>
      </c>
      <c r="I48" s="167">
        <v>701900</v>
      </c>
    </row>
    <row r="49" spans="1:9" s="3" customFormat="1" ht="20.100000000000001" customHeight="1">
      <c r="B49" s="3" t="s">
        <v>562</v>
      </c>
      <c r="I49" s="167">
        <v>701900</v>
      </c>
    </row>
    <row r="50" spans="1:9" s="3" customFormat="1" ht="20.100000000000001" customHeight="1">
      <c r="B50" s="3" t="s">
        <v>563</v>
      </c>
      <c r="I50" s="167">
        <v>701900</v>
      </c>
    </row>
    <row r="51" spans="1:9" s="3" customFormat="1" ht="20.100000000000001" customHeight="1">
      <c r="B51" s="3" t="s">
        <v>564</v>
      </c>
      <c r="I51" s="167">
        <v>701900</v>
      </c>
    </row>
    <row r="52" spans="1:9" s="3" customFormat="1" ht="20.100000000000001" customHeight="1" thickBot="1">
      <c r="B52" s="3" t="s">
        <v>3</v>
      </c>
      <c r="I52" s="192">
        <f>SUM(I44:I51)</f>
        <v>5615200</v>
      </c>
    </row>
    <row r="53" spans="1:9" s="3" customFormat="1" ht="20.100000000000001" customHeight="1" thickTop="1">
      <c r="I53" s="167"/>
    </row>
    <row r="54" spans="1:9" s="3" customFormat="1" ht="20.100000000000001" customHeight="1">
      <c r="I54" s="167"/>
    </row>
    <row r="55" spans="1:9" s="3" customFormat="1" ht="20.100000000000001" customHeight="1">
      <c r="I55" s="167"/>
    </row>
    <row r="56" spans="1:9" s="3" customFormat="1" ht="20.100000000000001" customHeight="1">
      <c r="I56" s="167"/>
    </row>
    <row r="57" spans="1:9" s="3" customFormat="1" ht="20.100000000000001" customHeight="1">
      <c r="I57" s="167"/>
    </row>
    <row r="58" spans="1:9" s="3" customFormat="1" ht="20.100000000000001" customHeight="1">
      <c r="I58" s="167"/>
    </row>
    <row r="59" spans="1:9" s="3" customFormat="1" ht="20.100000000000001" customHeight="1">
      <c r="I59" s="167"/>
    </row>
    <row r="60" spans="1:9" s="3" customFormat="1" ht="20.100000000000001" customHeight="1">
      <c r="A60" s="5" t="s">
        <v>248</v>
      </c>
      <c r="B60" s="5"/>
      <c r="C60" s="5"/>
      <c r="G60" s="168"/>
      <c r="H60" s="168"/>
      <c r="I60" s="170"/>
    </row>
    <row r="61" spans="1:9" s="3" customFormat="1" ht="20.100000000000001" customHeight="1">
      <c r="A61" s="3" t="s">
        <v>302</v>
      </c>
      <c r="G61" s="168"/>
      <c r="H61" s="168"/>
      <c r="I61" s="170"/>
    </row>
    <row r="62" spans="1:9" s="3" customFormat="1" ht="20.100000000000001" customHeight="1">
      <c r="A62" s="3" t="s">
        <v>303</v>
      </c>
      <c r="G62" s="168"/>
      <c r="H62" s="168"/>
      <c r="I62" s="170"/>
    </row>
    <row r="63" spans="1:9" s="3" customFormat="1" ht="20.100000000000001" customHeight="1">
      <c r="I63" s="167"/>
    </row>
    <row r="64" spans="1:9" s="3" customFormat="1" ht="20.100000000000001" customHeight="1">
      <c r="I64" s="167"/>
    </row>
    <row r="65" spans="9:9" s="3" customFormat="1" ht="20.100000000000001" customHeight="1">
      <c r="I65" s="167"/>
    </row>
    <row r="66" spans="9:9" s="3" customFormat="1" ht="20.100000000000001" customHeight="1">
      <c r="I66" s="167"/>
    </row>
    <row r="67" spans="9:9" s="3" customFormat="1" ht="20.100000000000001" customHeight="1">
      <c r="I67" s="167"/>
    </row>
    <row r="68" spans="9:9" s="3" customFormat="1" ht="20.100000000000001" customHeight="1">
      <c r="I68" s="167"/>
    </row>
    <row r="69" spans="9:9" s="3" customFormat="1" ht="20.100000000000001" customHeight="1">
      <c r="I69" s="167"/>
    </row>
    <row r="70" spans="9:9" s="3" customFormat="1" ht="20.100000000000001" customHeight="1">
      <c r="I70" s="167"/>
    </row>
    <row r="71" spans="9:9" s="3" customFormat="1" ht="20.100000000000001" customHeight="1">
      <c r="I71" s="167"/>
    </row>
    <row r="72" spans="9:9" s="3" customFormat="1" ht="20.100000000000001" customHeight="1">
      <c r="I72" s="167"/>
    </row>
    <row r="73" spans="9:9" s="3" customFormat="1" ht="20.100000000000001" customHeight="1">
      <c r="I73" s="167"/>
    </row>
    <row r="74" spans="9:9" s="3" customFormat="1" ht="20.100000000000001" customHeight="1">
      <c r="I74" s="167"/>
    </row>
    <row r="75" spans="9:9" s="3" customFormat="1" ht="20.100000000000001" customHeight="1">
      <c r="I75" s="167"/>
    </row>
    <row r="76" spans="9:9" s="3" customFormat="1" ht="20.100000000000001" customHeight="1">
      <c r="I76" s="167"/>
    </row>
    <row r="77" spans="9:9" s="3" customFormat="1" ht="20.100000000000001" customHeight="1">
      <c r="I77" s="167"/>
    </row>
    <row r="78" spans="9:9" s="3" customFormat="1" ht="20.100000000000001" customHeight="1">
      <c r="I78" s="167"/>
    </row>
    <row r="79" spans="9:9" s="3" customFormat="1" ht="20.100000000000001" customHeight="1">
      <c r="I79" s="167"/>
    </row>
    <row r="80" spans="9:9" s="3" customFormat="1" ht="20.100000000000001" customHeight="1">
      <c r="I80" s="167"/>
    </row>
    <row r="81" spans="1:11" s="3" customFormat="1" ht="20.100000000000001" customHeight="1">
      <c r="I81" s="167"/>
    </row>
    <row r="82" spans="1:11" s="3" customFormat="1" ht="20.100000000000001" customHeight="1">
      <c r="I82" s="167"/>
    </row>
    <row r="83" spans="1:11" s="3" customFormat="1" ht="27" customHeight="1">
      <c r="A83" s="361" t="s">
        <v>298</v>
      </c>
      <c r="B83" s="361"/>
      <c r="C83" s="361"/>
      <c r="D83" s="361"/>
      <c r="E83" s="361"/>
      <c r="F83" s="361"/>
      <c r="G83" s="361"/>
      <c r="H83" s="361"/>
      <c r="I83" s="361"/>
    </row>
    <row r="84" spans="1:11" s="3" customFormat="1" ht="20.100000000000001" customHeight="1">
      <c r="A84" s="361" t="s">
        <v>41</v>
      </c>
      <c r="B84" s="361"/>
      <c r="C84" s="361"/>
      <c r="D84" s="361"/>
      <c r="E84" s="361"/>
      <c r="F84" s="361"/>
      <c r="G84" s="361"/>
      <c r="H84" s="361"/>
      <c r="I84" s="361"/>
    </row>
    <row r="85" spans="1:11" s="3" customFormat="1" ht="20.100000000000001" customHeight="1">
      <c r="A85" s="361" t="s">
        <v>42</v>
      </c>
      <c r="B85" s="361"/>
      <c r="C85" s="361"/>
      <c r="D85" s="361"/>
      <c r="E85" s="361"/>
      <c r="F85" s="361"/>
      <c r="G85" s="361"/>
      <c r="H85" s="361"/>
      <c r="I85" s="361"/>
    </row>
    <row r="86" spans="1:11" s="3" customFormat="1" ht="20.100000000000001" customHeight="1">
      <c r="A86" s="4"/>
      <c r="B86" s="4"/>
      <c r="C86" s="4"/>
      <c r="D86" s="4"/>
      <c r="E86" s="4"/>
      <c r="F86" s="4"/>
      <c r="G86" s="4"/>
      <c r="H86" s="4"/>
      <c r="I86" s="161"/>
    </row>
    <row r="87" spans="1:11" s="3" customFormat="1" ht="20.100000000000001" customHeight="1">
      <c r="A87" s="5" t="s">
        <v>256</v>
      </c>
      <c r="B87" s="5"/>
    </row>
    <row r="88" spans="1:11" s="3" customFormat="1" ht="9" customHeight="1"/>
    <row r="89" spans="1:11" s="3" customFormat="1" ht="20.100000000000001" customHeight="1">
      <c r="B89" s="382" t="s">
        <v>52</v>
      </c>
      <c r="C89" s="383"/>
      <c r="D89" s="383"/>
      <c r="E89" s="383"/>
      <c r="F89" s="384"/>
      <c r="G89" s="11" t="s">
        <v>53</v>
      </c>
      <c r="H89" s="11" t="s">
        <v>54</v>
      </c>
      <c r="I89" s="11" t="s">
        <v>24</v>
      </c>
    </row>
    <row r="90" spans="1:11" s="3" customFormat="1" ht="21" customHeight="1">
      <c r="B90" s="374" t="s">
        <v>312</v>
      </c>
      <c r="C90" s="375"/>
      <c r="D90" s="375"/>
      <c r="E90" s="375"/>
      <c r="F90" s="376"/>
      <c r="G90" s="83">
        <v>2559</v>
      </c>
      <c r="H90" s="79">
        <v>1</v>
      </c>
      <c r="I90" s="78">
        <v>7056</v>
      </c>
    </row>
    <row r="91" spans="1:11" s="3" customFormat="1" ht="21" customHeight="1">
      <c r="B91" s="368"/>
      <c r="C91" s="369"/>
      <c r="D91" s="369"/>
      <c r="E91" s="369"/>
      <c r="F91" s="370"/>
      <c r="G91" s="84"/>
      <c r="H91" s="73"/>
      <c r="I91" s="72"/>
    </row>
    <row r="92" spans="1:11" s="3" customFormat="1" ht="21" customHeight="1">
      <c r="B92" s="377"/>
      <c r="C92" s="378"/>
      <c r="D92" s="378"/>
      <c r="E92" s="378"/>
      <c r="F92" s="379"/>
      <c r="G92" s="84"/>
      <c r="H92" s="73"/>
      <c r="I92" s="72"/>
      <c r="K92" s="80"/>
    </row>
    <row r="93" spans="1:11" s="4" customFormat="1" ht="23.25">
      <c r="B93" s="380"/>
      <c r="C93" s="381"/>
      <c r="D93" s="381"/>
      <c r="E93" s="381"/>
      <c r="F93" s="381"/>
      <c r="G93" s="373"/>
      <c r="H93" s="81">
        <f>SUM(H90:H92)</f>
        <v>1</v>
      </c>
      <c r="I93" s="82">
        <f>SUM(I90:I92)</f>
        <v>7056</v>
      </c>
    </row>
    <row r="94" spans="1:11" s="4" customFormat="1" ht="23.25">
      <c r="B94" s="171"/>
      <c r="C94" s="171"/>
      <c r="D94" s="171"/>
      <c r="E94" s="171"/>
      <c r="F94" s="171"/>
      <c r="G94" s="171"/>
      <c r="H94" s="172"/>
      <c r="I94" s="164"/>
    </row>
    <row r="95" spans="1:11" s="4" customFormat="1" ht="23.25">
      <c r="B95" s="171"/>
      <c r="C95" s="171"/>
      <c r="D95" s="171"/>
      <c r="E95" s="171"/>
      <c r="F95" s="171"/>
      <c r="G95" s="171"/>
      <c r="H95" s="172"/>
      <c r="I95" s="164"/>
    </row>
    <row r="96" spans="1:11" s="4" customFormat="1" ht="23.25">
      <c r="B96" s="171"/>
      <c r="C96" s="171"/>
      <c r="D96" s="171"/>
      <c r="E96" s="171"/>
      <c r="F96" s="171"/>
      <c r="G96" s="171"/>
      <c r="H96" s="172"/>
      <c r="I96" s="164"/>
    </row>
    <row r="97" spans="1:10" s="4" customFormat="1" ht="23.25">
      <c r="B97" s="171"/>
      <c r="C97" s="171"/>
      <c r="D97" s="171"/>
      <c r="E97" s="171"/>
      <c r="F97" s="171"/>
      <c r="G97" s="171"/>
      <c r="H97" s="172"/>
      <c r="I97" s="164"/>
    </row>
    <row r="98" spans="1:10" s="4" customFormat="1" ht="23.25">
      <c r="B98" s="171"/>
      <c r="C98" s="171"/>
      <c r="D98" s="171"/>
      <c r="E98" s="171"/>
      <c r="F98" s="171"/>
      <c r="G98" s="171"/>
      <c r="H98" s="172"/>
      <c r="I98" s="164"/>
    </row>
    <row r="99" spans="1:10" s="4" customFormat="1" ht="23.25">
      <c r="B99" s="171"/>
      <c r="C99" s="171"/>
      <c r="D99" s="171"/>
      <c r="E99" s="171"/>
      <c r="F99" s="171"/>
      <c r="G99" s="171"/>
      <c r="H99" s="172"/>
      <c r="I99" s="164"/>
    </row>
    <row r="100" spans="1:10" s="4" customFormat="1" ht="23.25">
      <c r="A100" s="5" t="s">
        <v>248</v>
      </c>
      <c r="B100" s="5"/>
      <c r="C100" s="5"/>
      <c r="D100" s="3"/>
      <c r="E100" s="3"/>
      <c r="F100" s="3"/>
      <c r="G100" s="168"/>
      <c r="H100" s="168"/>
      <c r="I100" s="170"/>
      <c r="J100" s="168"/>
    </row>
    <row r="101" spans="1:10" s="4" customFormat="1" ht="23.25">
      <c r="A101" s="3" t="s">
        <v>302</v>
      </c>
      <c r="B101" s="3"/>
      <c r="C101" s="3"/>
      <c r="D101" s="3"/>
      <c r="E101" s="3"/>
      <c r="F101" s="3"/>
      <c r="G101" s="168"/>
      <c r="H101" s="168"/>
      <c r="I101" s="170"/>
      <c r="J101" s="168"/>
    </row>
    <row r="102" spans="1:10" s="4" customFormat="1" ht="23.25">
      <c r="A102" s="3" t="s">
        <v>303</v>
      </c>
      <c r="B102" s="3"/>
      <c r="C102" s="3"/>
      <c r="D102" s="3"/>
      <c r="E102" s="3"/>
      <c r="F102" s="3"/>
      <c r="G102" s="168"/>
      <c r="H102" s="168"/>
      <c r="I102" s="170"/>
      <c r="J102" s="168"/>
    </row>
    <row r="103" spans="1:10" s="4" customFormat="1" ht="23.25"/>
    <row r="104" spans="1:10" s="4" customFormat="1" ht="23.25"/>
    <row r="105" spans="1:10" s="4" customFormat="1" ht="23.25"/>
    <row r="106" spans="1:10" s="4" customFormat="1" ht="23.25"/>
    <row r="107" spans="1:10" s="4" customFormat="1" ht="23.25"/>
    <row r="108" spans="1:10" s="4" customFormat="1" ht="23.25"/>
    <row r="109" spans="1:10" s="4" customFormat="1" ht="23.25"/>
    <row r="110" spans="1:10" s="4" customFormat="1" ht="23.25"/>
    <row r="111" spans="1:10" s="4" customFormat="1" ht="23.25"/>
    <row r="112" spans="1:10" s="4" customFormat="1" ht="23.25"/>
    <row r="113" spans="1:9" s="4" customFormat="1" ht="23.25"/>
    <row r="114" spans="1:9" s="4" customFormat="1" ht="23.25"/>
    <row r="115" spans="1:9" s="4" customFormat="1" ht="23.25"/>
    <row r="116" spans="1:9" s="4" customFormat="1" ht="23.25"/>
    <row r="117" spans="1:9" s="4" customFormat="1" ht="23.25"/>
    <row r="118" spans="1:9" s="4" customFormat="1" ht="23.25"/>
    <row r="119" spans="1:9" s="4" customFormat="1" ht="23.25">
      <c r="A119" s="5" t="s">
        <v>286</v>
      </c>
      <c r="B119" s="5"/>
      <c r="C119" s="3"/>
      <c r="D119" s="3"/>
      <c r="E119" s="3"/>
      <c r="F119" s="3"/>
      <c r="G119" s="3"/>
      <c r="H119" s="3"/>
      <c r="I119" s="3"/>
    </row>
    <row r="120" spans="1:9" s="4" customFormat="1" ht="23.25">
      <c r="A120" s="3"/>
      <c r="B120" s="3"/>
      <c r="C120" s="3"/>
      <c r="D120" s="3"/>
      <c r="E120" s="3"/>
      <c r="F120" s="3"/>
      <c r="G120" s="3"/>
      <c r="H120" s="3"/>
      <c r="I120" s="3"/>
    </row>
    <row r="121" spans="1:9" s="4" customFormat="1" ht="23.25">
      <c r="A121" s="3"/>
      <c r="B121" s="385" t="s">
        <v>52</v>
      </c>
      <c r="C121" s="386"/>
      <c r="D121" s="386"/>
      <c r="E121" s="386"/>
      <c r="F121" s="387"/>
      <c r="G121" s="104" t="s">
        <v>53</v>
      </c>
      <c r="H121" s="104" t="s">
        <v>54</v>
      </c>
      <c r="I121" s="104" t="s">
        <v>24</v>
      </c>
    </row>
    <row r="122" spans="1:9" s="4" customFormat="1" ht="23.25">
      <c r="A122" s="3"/>
      <c r="B122" s="365" t="s">
        <v>301</v>
      </c>
      <c r="C122" s="366"/>
      <c r="D122" s="366"/>
      <c r="E122" s="366"/>
      <c r="F122" s="367"/>
      <c r="G122" s="83">
        <v>2559</v>
      </c>
      <c r="H122" s="79">
        <v>64</v>
      </c>
      <c r="I122" s="78">
        <v>2220</v>
      </c>
    </row>
    <row r="123" spans="1:9" ht="21">
      <c r="A123" s="3"/>
      <c r="B123" s="368"/>
      <c r="C123" s="369"/>
      <c r="D123" s="369"/>
      <c r="E123" s="369"/>
      <c r="F123" s="370"/>
      <c r="G123" s="84"/>
      <c r="H123" s="73"/>
      <c r="I123" s="72"/>
    </row>
    <row r="124" spans="1:9" ht="21">
      <c r="A124" s="3"/>
      <c r="B124" s="368"/>
      <c r="C124" s="369"/>
      <c r="D124" s="369"/>
      <c r="E124" s="369"/>
      <c r="F124" s="370"/>
      <c r="G124" s="84"/>
      <c r="H124" s="73"/>
      <c r="I124" s="72"/>
    </row>
    <row r="125" spans="1:9" ht="21">
      <c r="A125" s="3"/>
      <c r="B125" s="368"/>
      <c r="C125" s="369"/>
      <c r="D125" s="369"/>
      <c r="E125" s="369"/>
      <c r="F125" s="370"/>
      <c r="G125" s="84"/>
      <c r="H125" s="73"/>
      <c r="I125" s="72"/>
    </row>
    <row r="126" spans="1:9" ht="21">
      <c r="A126" s="3"/>
      <c r="B126" s="368"/>
      <c r="C126" s="369"/>
      <c r="D126" s="369"/>
      <c r="E126" s="369"/>
      <c r="F126" s="370"/>
      <c r="G126" s="84"/>
      <c r="H126" s="73"/>
      <c r="I126" s="72"/>
    </row>
    <row r="127" spans="1:9" ht="21">
      <c r="A127" s="3"/>
      <c r="B127" s="368"/>
      <c r="C127" s="369"/>
      <c r="D127" s="369"/>
      <c r="E127" s="369"/>
      <c r="F127" s="370"/>
      <c r="G127" s="84"/>
      <c r="H127" s="73"/>
      <c r="I127" s="72"/>
    </row>
    <row r="128" spans="1:9" ht="21">
      <c r="A128" s="3"/>
      <c r="B128" s="368"/>
      <c r="C128" s="369"/>
      <c r="D128" s="369"/>
      <c r="E128" s="369"/>
      <c r="F128" s="370"/>
      <c r="G128" s="84"/>
      <c r="H128" s="73"/>
      <c r="I128" s="72"/>
    </row>
    <row r="129" spans="1:9" ht="23.25">
      <c r="A129" s="4"/>
      <c r="B129" s="371"/>
      <c r="C129" s="372"/>
      <c r="D129" s="372"/>
      <c r="E129" s="372"/>
      <c r="F129" s="372"/>
      <c r="G129" s="373"/>
      <c r="H129" s="81">
        <f>SUM(H122:H128)</f>
        <v>64</v>
      </c>
      <c r="I129" s="82">
        <f>SUM(I122:I128)</f>
        <v>2220</v>
      </c>
    </row>
    <row r="138" spans="1:9" ht="21.75">
      <c r="A138" s="5" t="s">
        <v>248</v>
      </c>
      <c r="B138" s="5"/>
      <c r="C138" s="5"/>
      <c r="D138" s="3"/>
      <c r="E138" s="3"/>
      <c r="F138" s="3"/>
      <c r="G138" s="168"/>
      <c r="H138" s="168"/>
      <c r="I138" s="170"/>
    </row>
    <row r="139" spans="1:9" ht="21.75">
      <c r="A139" s="3" t="s">
        <v>302</v>
      </c>
      <c r="B139" s="3"/>
      <c r="C139" s="3"/>
      <c r="D139" s="3"/>
      <c r="E139" s="3"/>
      <c r="F139" s="3"/>
      <c r="G139" s="168"/>
      <c r="H139" s="168"/>
      <c r="I139" s="170"/>
    </row>
    <row r="140" spans="1:9" ht="21.75">
      <c r="A140" s="3" t="s">
        <v>303</v>
      </c>
      <c r="B140" s="3"/>
      <c r="C140" s="3"/>
      <c r="D140" s="3"/>
      <c r="E140" s="3"/>
      <c r="F140" s="3"/>
      <c r="G140" s="168"/>
      <c r="H140" s="168"/>
      <c r="I140" s="170"/>
    </row>
  </sheetData>
  <mergeCells count="12">
    <mergeCell ref="B122:F128"/>
    <mergeCell ref="B129:G129"/>
    <mergeCell ref="B90:F92"/>
    <mergeCell ref="B93:G93"/>
    <mergeCell ref="A3:I3"/>
    <mergeCell ref="A4:I4"/>
    <mergeCell ref="A5:I5"/>
    <mergeCell ref="B89:F89"/>
    <mergeCell ref="B121:F121"/>
    <mergeCell ref="A83:I83"/>
    <mergeCell ref="A84:I84"/>
    <mergeCell ref="A85:I85"/>
  </mergeCells>
  <pageMargins left="0.6" right="0.19685039370078741" top="0.31496062992125984" bottom="0.23622047244094491" header="0.31496062992125984" footer="0.1574803149606299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3:J54"/>
  <sheetViews>
    <sheetView topLeftCell="A100" workbookViewId="0">
      <selection activeCell="A38" sqref="A38:I38"/>
    </sheetView>
  </sheetViews>
  <sheetFormatPr defaultColWidth="9" defaultRowHeight="21"/>
  <cols>
    <col min="1" max="1" width="9" style="3"/>
    <col min="2" max="2" width="10.125" style="3" customWidth="1"/>
    <col min="3" max="3" width="11.125" style="3" customWidth="1"/>
    <col min="4" max="4" width="21.625" style="3" customWidth="1"/>
    <col min="5" max="5" width="12" style="3" customWidth="1"/>
    <col min="6" max="6" width="8.25" style="3" customWidth="1"/>
    <col min="7" max="7" width="13.625" style="3" customWidth="1"/>
    <col min="8" max="8" width="11" style="3" customWidth="1"/>
    <col min="9" max="9" width="12.875" style="3" customWidth="1"/>
    <col min="10" max="16384" width="9" style="3"/>
  </cols>
  <sheetData>
    <row r="3" spans="1:10" ht="23.25">
      <c r="A3" s="388" t="s">
        <v>314</v>
      </c>
      <c r="B3" s="388"/>
      <c r="C3" s="388"/>
      <c r="D3" s="388"/>
      <c r="E3" s="388"/>
      <c r="F3" s="388"/>
      <c r="G3" s="388"/>
      <c r="H3" s="388"/>
      <c r="I3" s="388"/>
    </row>
    <row r="4" spans="1:10" ht="23.25">
      <c r="A4" s="388" t="s">
        <v>276</v>
      </c>
      <c r="B4" s="388"/>
      <c r="C4" s="388"/>
      <c r="D4" s="388"/>
      <c r="E4" s="388"/>
      <c r="F4" s="388"/>
      <c r="G4" s="388"/>
      <c r="H4" s="388"/>
      <c r="I4" s="388"/>
    </row>
    <row r="5" spans="1:10" ht="23.25">
      <c r="A5" s="388" t="s">
        <v>315</v>
      </c>
      <c r="B5" s="388"/>
      <c r="C5" s="388"/>
      <c r="D5" s="388"/>
      <c r="E5" s="388"/>
      <c r="F5" s="388"/>
      <c r="G5" s="388"/>
      <c r="H5" s="388"/>
      <c r="I5" s="388"/>
    </row>
    <row r="8" spans="1:10">
      <c r="A8" s="5" t="s">
        <v>274</v>
      </c>
      <c r="B8" s="5"/>
    </row>
    <row r="9" spans="1:10">
      <c r="B9" s="3" t="s">
        <v>549</v>
      </c>
      <c r="E9" s="105">
        <v>100000</v>
      </c>
      <c r="F9" s="177"/>
      <c r="G9" s="177"/>
      <c r="I9" s="33"/>
    </row>
    <row r="10" spans="1:10">
      <c r="B10" s="3" t="s">
        <v>550</v>
      </c>
      <c r="E10" s="105">
        <v>100000</v>
      </c>
      <c r="F10" s="177"/>
      <c r="G10" s="177"/>
      <c r="I10" s="177"/>
    </row>
    <row r="11" spans="1:10">
      <c r="B11" s="3" t="s">
        <v>551</v>
      </c>
      <c r="E11" s="105">
        <v>100000</v>
      </c>
      <c r="F11" s="177"/>
      <c r="G11" s="177"/>
    </row>
    <row r="12" spans="1:10">
      <c r="A12" s="35"/>
      <c r="B12" s="33" t="s">
        <v>552</v>
      </c>
      <c r="C12" s="33"/>
      <c r="D12" s="33"/>
      <c r="E12" s="177">
        <v>100000</v>
      </c>
      <c r="F12" s="177"/>
      <c r="G12" s="177"/>
      <c r="H12" s="33"/>
      <c r="I12" s="33"/>
      <c r="J12" s="33"/>
    </row>
    <row r="13" spans="1:10">
      <c r="A13" s="33"/>
      <c r="B13" s="33" t="s">
        <v>553</v>
      </c>
      <c r="C13" s="33"/>
      <c r="D13" s="33"/>
      <c r="E13" s="177">
        <v>100000</v>
      </c>
      <c r="F13" s="177"/>
      <c r="G13" s="177"/>
      <c r="H13" s="33"/>
      <c r="I13" s="33"/>
      <c r="J13" s="33"/>
    </row>
    <row r="14" spans="1:10">
      <c r="A14" s="33"/>
      <c r="B14" s="33" t="s">
        <v>554</v>
      </c>
      <c r="C14" s="33"/>
      <c r="D14" s="33"/>
      <c r="E14" s="177">
        <v>100000</v>
      </c>
      <c r="F14" s="177"/>
      <c r="G14" s="177"/>
      <c r="H14" s="33"/>
      <c r="I14" s="33"/>
      <c r="J14" s="33"/>
    </row>
    <row r="15" spans="1:10">
      <c r="A15" s="33"/>
      <c r="B15" s="33" t="s">
        <v>555</v>
      </c>
      <c r="C15" s="33"/>
      <c r="D15" s="33"/>
      <c r="E15" s="177">
        <v>100000</v>
      </c>
      <c r="F15" s="177"/>
      <c r="G15" s="177"/>
      <c r="H15" s="33"/>
      <c r="I15" s="33"/>
      <c r="J15" s="33"/>
    </row>
    <row r="16" spans="1:10">
      <c r="A16" s="33"/>
      <c r="B16" s="70" t="s">
        <v>556</v>
      </c>
      <c r="C16" s="33"/>
      <c r="D16" s="33"/>
      <c r="E16" s="185">
        <v>100000</v>
      </c>
      <c r="F16" s="177"/>
      <c r="G16" s="185">
        <v>800000</v>
      </c>
      <c r="H16" s="177"/>
      <c r="I16" s="33"/>
      <c r="J16" s="33"/>
    </row>
    <row r="17" spans="1:10" ht="21.75" thickBot="1">
      <c r="A17" s="33"/>
      <c r="B17" s="35" t="s">
        <v>3</v>
      </c>
      <c r="C17" s="33"/>
      <c r="D17" s="33"/>
      <c r="E17" s="33"/>
      <c r="F17" s="33"/>
      <c r="G17" s="186">
        <v>800000</v>
      </c>
      <c r="H17" s="191"/>
      <c r="I17" s="33"/>
      <c r="J17" s="33"/>
    </row>
    <row r="18" spans="1:10" ht="21.75" thickTop="1">
      <c r="A18" s="33"/>
      <c r="B18" s="33"/>
      <c r="C18" s="33"/>
      <c r="D18" s="33"/>
      <c r="E18" s="33"/>
      <c r="F18" s="33"/>
      <c r="G18" s="33"/>
      <c r="H18" s="33"/>
      <c r="I18" s="33"/>
      <c r="J18" s="33"/>
    </row>
    <row r="19" spans="1:10">
      <c r="A19" s="33"/>
      <c r="B19" s="33"/>
      <c r="C19" s="33"/>
      <c r="D19" s="33"/>
      <c r="E19" s="33"/>
      <c r="F19" s="33"/>
      <c r="G19" s="33"/>
      <c r="H19" s="33"/>
      <c r="I19" s="33"/>
      <c r="J19" s="33"/>
    </row>
    <row r="20" spans="1:10">
      <c r="A20" s="33"/>
      <c r="B20" s="33"/>
      <c r="C20" s="33"/>
      <c r="D20" s="33"/>
      <c r="E20" s="33"/>
      <c r="F20" s="33"/>
      <c r="G20" s="33"/>
      <c r="H20" s="33"/>
      <c r="I20" s="33"/>
      <c r="J20" s="33"/>
    </row>
    <row r="21" spans="1:10">
      <c r="A21" s="33"/>
      <c r="B21" s="33"/>
      <c r="C21" s="33"/>
      <c r="D21" s="33"/>
      <c r="E21" s="33"/>
      <c r="F21" s="33"/>
      <c r="G21" s="33"/>
      <c r="H21" s="33"/>
      <c r="I21" s="33"/>
      <c r="J21" s="33"/>
    </row>
    <row r="22" spans="1:10" ht="21.75">
      <c r="A22" s="5" t="s">
        <v>248</v>
      </c>
      <c r="B22" s="5"/>
      <c r="C22" s="5"/>
      <c r="G22" s="168"/>
      <c r="H22" s="33"/>
      <c r="I22" s="33"/>
      <c r="J22" s="33"/>
    </row>
    <row r="23" spans="1:10" ht="21.75">
      <c r="A23" s="3" t="s">
        <v>302</v>
      </c>
      <c r="G23" s="168"/>
      <c r="H23" s="33"/>
      <c r="I23" s="33"/>
      <c r="J23" s="33"/>
    </row>
    <row r="24" spans="1:10" ht="21.75">
      <c r="A24" s="3" t="s">
        <v>303</v>
      </c>
      <c r="G24" s="168"/>
      <c r="H24" s="33"/>
      <c r="I24" s="33"/>
      <c r="J24" s="33"/>
    </row>
    <row r="25" spans="1:10">
      <c r="A25" s="33"/>
      <c r="B25" s="33"/>
      <c r="C25" s="33"/>
      <c r="D25" s="33"/>
      <c r="E25" s="33"/>
      <c r="F25" s="33"/>
      <c r="G25" s="33"/>
      <c r="H25" s="33"/>
      <c r="I25" s="33"/>
      <c r="J25" s="33"/>
    </row>
    <row r="26" spans="1:10">
      <c r="A26" s="33"/>
      <c r="B26" s="33"/>
      <c r="C26" s="33"/>
      <c r="D26" s="33"/>
      <c r="E26" s="33"/>
      <c r="F26" s="33"/>
      <c r="G26" s="33"/>
      <c r="H26" s="33"/>
      <c r="I26" s="33"/>
      <c r="J26" s="33"/>
    </row>
    <row r="27" spans="1:10">
      <c r="A27" s="33"/>
      <c r="B27" s="33"/>
      <c r="C27" s="33"/>
      <c r="D27" s="33"/>
      <c r="E27" s="33"/>
      <c r="F27" s="33"/>
      <c r="G27" s="33"/>
      <c r="H27" s="33"/>
      <c r="I27" s="33"/>
      <c r="J27" s="33"/>
    </row>
    <row r="28" spans="1:10">
      <c r="A28" s="33"/>
      <c r="B28" s="33"/>
      <c r="C28" s="33"/>
      <c r="D28" s="33"/>
      <c r="E28" s="33"/>
      <c r="F28" s="33"/>
      <c r="G28" s="33"/>
      <c r="H28" s="33"/>
      <c r="I28" s="33"/>
      <c r="J28" s="33"/>
    </row>
    <row r="29" spans="1:10">
      <c r="A29" s="33"/>
      <c r="B29" s="33"/>
      <c r="C29" s="33"/>
      <c r="D29" s="33"/>
      <c r="E29" s="33"/>
      <c r="F29" s="33"/>
      <c r="G29" s="33"/>
      <c r="H29" s="33"/>
      <c r="I29" s="33"/>
      <c r="J29" s="33"/>
    </row>
    <row r="30" spans="1:10">
      <c r="A30" s="33"/>
      <c r="B30" s="33"/>
      <c r="C30" s="33"/>
      <c r="D30" s="33"/>
      <c r="E30" s="33"/>
      <c r="F30" s="33"/>
      <c r="G30" s="33"/>
      <c r="H30" s="33"/>
      <c r="I30" s="33"/>
      <c r="J30" s="33"/>
    </row>
    <row r="31" spans="1:10">
      <c r="A31" s="33"/>
      <c r="B31" s="33"/>
      <c r="C31" s="33"/>
      <c r="D31" s="33"/>
      <c r="E31" s="33"/>
      <c r="F31" s="33"/>
      <c r="G31" s="33"/>
      <c r="H31" s="33"/>
      <c r="I31" s="33"/>
      <c r="J31" s="33"/>
    </row>
    <row r="32" spans="1:10">
      <c r="A32" s="33"/>
      <c r="B32" s="33"/>
      <c r="C32" s="33"/>
      <c r="D32" s="33"/>
      <c r="E32" s="33"/>
      <c r="F32" s="33"/>
      <c r="G32" s="33"/>
      <c r="H32" s="33"/>
      <c r="I32" s="33"/>
      <c r="J32" s="33"/>
    </row>
    <row r="33" spans="1:10">
      <c r="A33" s="33"/>
      <c r="B33" s="33"/>
      <c r="C33" s="33"/>
      <c r="D33" s="33"/>
      <c r="E33" s="33"/>
      <c r="F33" s="33"/>
      <c r="G33" s="33"/>
      <c r="H33" s="33"/>
      <c r="I33" s="33"/>
      <c r="J33" s="33"/>
    </row>
    <row r="34" spans="1:10">
      <c r="A34" s="33"/>
      <c r="B34" s="33"/>
      <c r="C34" s="33"/>
      <c r="D34" s="33"/>
      <c r="E34" s="33"/>
      <c r="F34" s="33"/>
      <c r="G34" s="33"/>
      <c r="H34" s="33"/>
      <c r="I34" s="33"/>
      <c r="J34" s="33"/>
    </row>
    <row r="35" spans="1:10">
      <c r="A35" s="33"/>
      <c r="B35" s="33"/>
      <c r="C35" s="33"/>
      <c r="D35" s="33"/>
      <c r="E35" s="33"/>
      <c r="F35" s="33"/>
      <c r="G35" s="33"/>
      <c r="H35" s="33"/>
      <c r="I35" s="33"/>
      <c r="J35" s="33"/>
    </row>
    <row r="36" spans="1:10">
      <c r="A36" s="33"/>
      <c r="B36" s="33"/>
      <c r="C36" s="33"/>
      <c r="D36" s="33"/>
      <c r="E36" s="33"/>
      <c r="F36" s="33"/>
      <c r="G36" s="33"/>
      <c r="H36" s="33"/>
      <c r="I36" s="33"/>
      <c r="J36" s="33"/>
    </row>
    <row r="37" spans="1:10" ht="23.25">
      <c r="A37" s="388" t="s">
        <v>314</v>
      </c>
      <c r="B37" s="388"/>
      <c r="C37" s="388"/>
      <c r="D37" s="388"/>
      <c r="E37" s="388"/>
      <c r="F37" s="388"/>
      <c r="G37" s="388"/>
      <c r="H37" s="388"/>
      <c r="I37" s="388"/>
      <c r="J37" s="33"/>
    </row>
    <row r="38" spans="1:10" ht="23.25">
      <c r="A38" s="388" t="s">
        <v>276</v>
      </c>
      <c r="B38" s="388"/>
      <c r="C38" s="388"/>
      <c r="D38" s="388"/>
      <c r="E38" s="388"/>
      <c r="F38" s="388"/>
      <c r="G38" s="388"/>
      <c r="H38" s="388"/>
      <c r="I38" s="388"/>
      <c r="J38" s="33"/>
    </row>
    <row r="39" spans="1:10" ht="23.25">
      <c r="A39" s="388" t="s">
        <v>315</v>
      </c>
      <c r="B39" s="388"/>
      <c r="C39" s="388"/>
      <c r="D39" s="388"/>
      <c r="E39" s="388"/>
      <c r="F39" s="388"/>
      <c r="G39" s="388"/>
      <c r="H39" s="388"/>
      <c r="I39" s="388"/>
      <c r="J39" s="33"/>
    </row>
    <row r="40" spans="1:10">
      <c r="A40" s="33"/>
      <c r="B40" s="33"/>
      <c r="C40" s="33"/>
      <c r="D40" s="33"/>
      <c r="E40" s="33"/>
      <c r="F40" s="33"/>
      <c r="G40" s="33"/>
      <c r="H40" s="33"/>
      <c r="I40" s="33"/>
      <c r="J40" s="33"/>
    </row>
    <row r="41" spans="1:10" ht="21.75">
      <c r="A41" s="169" t="s">
        <v>275</v>
      </c>
      <c r="B41" s="169"/>
      <c r="C41" s="169"/>
      <c r="D41" s="168"/>
      <c r="E41" s="168"/>
      <c r="F41" s="33"/>
      <c r="G41" s="33"/>
      <c r="H41" s="33"/>
      <c r="I41" s="33"/>
      <c r="J41" s="33"/>
    </row>
    <row r="42" spans="1:10" ht="21.75">
      <c r="A42" s="169"/>
      <c r="B42" s="169"/>
      <c r="C42" s="169"/>
      <c r="D42" s="168"/>
      <c r="E42" s="168"/>
      <c r="F42" s="33"/>
      <c r="G42" s="33"/>
      <c r="H42" s="33"/>
      <c r="I42" s="33"/>
      <c r="J42" s="33"/>
    </row>
    <row r="43" spans="1:10" ht="21.75">
      <c r="A43" s="173"/>
      <c r="B43" s="176" t="s">
        <v>262</v>
      </c>
      <c r="C43" s="176" t="s">
        <v>68</v>
      </c>
      <c r="D43" s="176" t="s">
        <v>261</v>
      </c>
      <c r="E43" s="188" t="s">
        <v>24</v>
      </c>
      <c r="F43" s="33"/>
      <c r="G43" s="33"/>
      <c r="H43" s="33"/>
      <c r="I43" s="33"/>
      <c r="J43" s="33"/>
    </row>
    <row r="44" spans="1:10" ht="21.75">
      <c r="A44" s="173"/>
      <c r="B44" s="329" t="s">
        <v>597</v>
      </c>
      <c r="C44" s="330" t="s">
        <v>598</v>
      </c>
      <c r="D44" s="190" t="s">
        <v>316</v>
      </c>
      <c r="E44" s="179">
        <v>44000</v>
      </c>
      <c r="F44" s="33"/>
      <c r="G44" s="33"/>
      <c r="H44" s="33"/>
      <c r="I44" s="33"/>
      <c r="J44" s="33"/>
    </row>
    <row r="45" spans="1:10" ht="21.75">
      <c r="A45" s="173"/>
      <c r="B45" s="189"/>
      <c r="C45" s="178"/>
      <c r="D45" s="190"/>
      <c r="E45" s="179"/>
      <c r="F45" s="33"/>
      <c r="G45" s="33"/>
      <c r="H45" s="33"/>
      <c r="I45" s="33"/>
      <c r="J45" s="33"/>
    </row>
    <row r="46" spans="1:10" ht="21.75">
      <c r="A46" s="173"/>
      <c r="B46" s="189"/>
      <c r="C46" s="178"/>
      <c r="D46" s="190"/>
      <c r="E46" s="179"/>
      <c r="F46" s="33"/>
      <c r="G46" s="33"/>
      <c r="H46" s="33"/>
    </row>
    <row r="47" spans="1:10" ht="23.25">
      <c r="A47" s="173"/>
      <c r="B47" s="175"/>
      <c r="C47" s="174"/>
      <c r="D47" s="176" t="s">
        <v>263</v>
      </c>
      <c r="E47" s="180">
        <f>SUM(E44:E46)</f>
        <v>44000</v>
      </c>
      <c r="F47" s="33"/>
      <c r="G47" s="187"/>
      <c r="H47" s="33"/>
    </row>
    <row r="48" spans="1:10" ht="23.25">
      <c r="G48" s="4"/>
    </row>
    <row r="49" spans="1:10" ht="23.25">
      <c r="G49" s="4"/>
    </row>
    <row r="50" spans="1:10" ht="23.25">
      <c r="G50" s="4"/>
    </row>
    <row r="51" spans="1:10" ht="23.25">
      <c r="G51" s="4"/>
    </row>
    <row r="52" spans="1:10" ht="21.75">
      <c r="A52" s="5" t="s">
        <v>248</v>
      </c>
      <c r="B52" s="5"/>
      <c r="C52" s="5"/>
      <c r="G52" s="168"/>
      <c r="H52" s="168"/>
      <c r="I52" s="170"/>
      <c r="J52"/>
    </row>
    <row r="53" spans="1:10" ht="21.75">
      <c r="A53" s="3" t="s">
        <v>302</v>
      </c>
      <c r="G53" s="168"/>
      <c r="H53" s="168"/>
      <c r="I53" s="170"/>
      <c r="J53"/>
    </row>
    <row r="54" spans="1:10" ht="21.75">
      <c r="A54" s="3" t="s">
        <v>303</v>
      </c>
      <c r="G54" s="168"/>
      <c r="H54" s="168"/>
      <c r="I54" s="170"/>
      <c r="J54"/>
    </row>
  </sheetData>
  <mergeCells count="6">
    <mergeCell ref="A39:I39"/>
    <mergeCell ref="A3:I3"/>
    <mergeCell ref="A4:I4"/>
    <mergeCell ref="A5:I5"/>
    <mergeCell ref="A37:I37"/>
    <mergeCell ref="A38:I38"/>
  </mergeCells>
  <pageMargins left="0.72" right="0.11811023622047245" top="0.74803149606299213" bottom="0.74803149606299213" header="0.31496062992125984" footer="0.31496062992125984"/>
  <pageSetup paperSize="9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10"/>
  <sheetViews>
    <sheetView topLeftCell="A43" workbookViewId="0">
      <selection activeCell="E10" sqref="E10"/>
    </sheetView>
  </sheetViews>
  <sheetFormatPr defaultColWidth="9" defaultRowHeight="21" customHeight="1"/>
  <cols>
    <col min="1" max="1" width="8.125" style="1" customWidth="1"/>
    <col min="2" max="2" width="11.375" style="1" customWidth="1"/>
    <col min="3" max="3" width="14.75" style="1" customWidth="1"/>
    <col min="4" max="4" width="9.625" style="1" customWidth="1"/>
    <col min="5" max="5" width="17.5" style="1" customWidth="1"/>
    <col min="6" max="6" width="20" style="1" customWidth="1"/>
    <col min="7" max="7" width="10.25" style="1" customWidth="1"/>
    <col min="8" max="8" width="12.125" style="1" customWidth="1"/>
    <col min="9" max="16384" width="9" style="1"/>
  </cols>
  <sheetData>
    <row r="1" spans="1:8" ht="21" customHeight="1">
      <c r="A1" s="361" t="s">
        <v>298</v>
      </c>
      <c r="B1" s="361"/>
      <c r="C1" s="361"/>
      <c r="D1" s="361"/>
      <c r="E1" s="361"/>
      <c r="F1" s="361"/>
      <c r="G1" s="361"/>
      <c r="H1" s="20"/>
    </row>
    <row r="2" spans="1:8" ht="21" customHeight="1">
      <c r="A2" s="361" t="s">
        <v>41</v>
      </c>
      <c r="B2" s="361"/>
      <c r="C2" s="361"/>
      <c r="D2" s="361"/>
      <c r="E2" s="361"/>
      <c r="F2" s="361"/>
      <c r="G2" s="361"/>
      <c r="H2" s="20"/>
    </row>
    <row r="3" spans="1:8" ht="21" customHeight="1">
      <c r="A3" s="361" t="s">
        <v>344</v>
      </c>
      <c r="B3" s="361"/>
      <c r="C3" s="361"/>
      <c r="D3" s="361"/>
      <c r="E3" s="361"/>
      <c r="F3" s="361"/>
      <c r="G3" s="361"/>
      <c r="H3" s="20"/>
    </row>
    <row r="4" spans="1:8" s="3" customFormat="1" ht="21" customHeight="1">
      <c r="A4" s="5" t="s">
        <v>257</v>
      </c>
      <c r="B4" s="5"/>
    </row>
    <row r="5" spans="1:8" s="3" customFormat="1" ht="21" customHeight="1"/>
    <row r="6" spans="1:8" s="3" customFormat="1" ht="21" customHeight="1">
      <c r="A6" s="71" t="s">
        <v>89</v>
      </c>
      <c r="B6" s="11" t="s">
        <v>55</v>
      </c>
      <c r="C6" s="11" t="s">
        <v>56</v>
      </c>
      <c r="D6" s="11" t="s">
        <v>57</v>
      </c>
      <c r="E6" s="11" t="s">
        <v>58</v>
      </c>
      <c r="F6" s="11" t="s">
        <v>59</v>
      </c>
      <c r="G6" s="282" t="s">
        <v>24</v>
      </c>
    </row>
    <row r="7" spans="1:8" s="3" customFormat="1" ht="21" customHeight="1">
      <c r="A7" s="46" t="s">
        <v>210</v>
      </c>
      <c r="B7" s="46" t="s">
        <v>211</v>
      </c>
      <c r="C7" s="46" t="s">
        <v>212</v>
      </c>
      <c r="D7" s="99" t="s">
        <v>10</v>
      </c>
      <c r="E7" s="46" t="s">
        <v>222</v>
      </c>
      <c r="F7" s="46" t="s">
        <v>223</v>
      </c>
      <c r="G7" s="101">
        <v>5000</v>
      </c>
    </row>
    <row r="8" spans="1:8" s="3" customFormat="1" ht="21" customHeight="1">
      <c r="A8" s="46"/>
      <c r="B8" s="46"/>
      <c r="C8" s="46"/>
      <c r="D8" s="46"/>
      <c r="E8" s="46"/>
      <c r="F8" s="46"/>
      <c r="G8" s="101"/>
    </row>
    <row r="9" spans="1:8" s="3" customFormat="1" ht="21" customHeight="1">
      <c r="A9" s="46" t="s">
        <v>210</v>
      </c>
      <c r="B9" s="46" t="s">
        <v>211</v>
      </c>
      <c r="C9" s="46" t="s">
        <v>212</v>
      </c>
      <c r="D9" s="46" t="s">
        <v>9</v>
      </c>
      <c r="E9" s="46" t="s">
        <v>317</v>
      </c>
      <c r="F9" s="229" t="s">
        <v>318</v>
      </c>
      <c r="G9" s="101">
        <v>647000</v>
      </c>
    </row>
    <row r="10" spans="1:8" s="3" customFormat="1" ht="21" customHeight="1">
      <c r="A10" s="46"/>
      <c r="B10" s="46"/>
      <c r="C10" s="46"/>
      <c r="D10" s="46"/>
      <c r="E10" s="46" t="s">
        <v>239</v>
      </c>
      <c r="F10" s="229" t="s">
        <v>319</v>
      </c>
      <c r="G10" s="101"/>
    </row>
    <row r="11" spans="1:8" s="3" customFormat="1" ht="21" customHeight="1">
      <c r="A11" s="46"/>
      <c r="B11" s="46"/>
      <c r="C11" s="46"/>
      <c r="D11" s="46"/>
      <c r="E11" s="46"/>
      <c r="F11" s="229"/>
      <c r="G11" s="101"/>
    </row>
    <row r="12" spans="1:8" s="3" customFormat="1" ht="21" customHeight="1">
      <c r="A12" s="46" t="s">
        <v>210</v>
      </c>
      <c r="B12" s="46" t="s">
        <v>211</v>
      </c>
      <c r="C12" s="46" t="s">
        <v>212</v>
      </c>
      <c r="D12" s="46" t="s">
        <v>15</v>
      </c>
      <c r="E12" s="46" t="s">
        <v>15</v>
      </c>
      <c r="F12" s="229" t="s">
        <v>237</v>
      </c>
      <c r="G12" s="101">
        <v>25000</v>
      </c>
    </row>
    <row r="13" spans="1:8" s="3" customFormat="1" ht="21" customHeight="1">
      <c r="A13" s="46"/>
      <c r="B13" s="46"/>
      <c r="C13" s="46"/>
      <c r="D13" s="46"/>
      <c r="E13" s="46"/>
      <c r="F13" s="229"/>
      <c r="G13" s="101"/>
    </row>
    <row r="14" spans="1:8" s="3" customFormat="1" ht="21" customHeight="1">
      <c r="A14" s="46" t="s">
        <v>210</v>
      </c>
      <c r="B14" s="46" t="s">
        <v>211</v>
      </c>
      <c r="C14" s="46" t="s">
        <v>240</v>
      </c>
      <c r="D14" s="46" t="s">
        <v>10</v>
      </c>
      <c r="E14" s="46" t="s">
        <v>320</v>
      </c>
      <c r="F14" s="229" t="s">
        <v>322</v>
      </c>
      <c r="G14" s="101">
        <v>9000</v>
      </c>
    </row>
    <row r="15" spans="1:8" s="3" customFormat="1" ht="21" customHeight="1">
      <c r="A15" s="46"/>
      <c r="B15" s="46"/>
      <c r="C15" s="46"/>
      <c r="D15" s="46"/>
      <c r="E15" s="46" t="s">
        <v>321</v>
      </c>
      <c r="F15" s="229" t="s">
        <v>323</v>
      </c>
      <c r="G15" s="101"/>
    </row>
    <row r="16" spans="1:8" s="3" customFormat="1" ht="21" customHeight="1">
      <c r="A16" s="46"/>
      <c r="B16" s="46"/>
      <c r="C16" s="46"/>
      <c r="D16" s="46"/>
      <c r="E16" s="46"/>
      <c r="F16" s="291"/>
      <c r="G16" s="101"/>
    </row>
    <row r="17" spans="1:7" s="3" customFormat="1" ht="21" customHeight="1">
      <c r="A17" s="46" t="s">
        <v>210</v>
      </c>
      <c r="B17" s="46" t="s">
        <v>170</v>
      </c>
      <c r="C17" s="46" t="s">
        <v>224</v>
      </c>
      <c r="D17" s="46" t="s">
        <v>10</v>
      </c>
      <c r="E17" s="99" t="s">
        <v>226</v>
      </c>
      <c r="F17" s="229" t="s">
        <v>227</v>
      </c>
      <c r="G17" s="101">
        <v>11200</v>
      </c>
    </row>
    <row r="18" spans="1:7" s="3" customFormat="1" ht="21" customHeight="1">
      <c r="A18" s="46"/>
      <c r="B18" s="46"/>
      <c r="C18" s="46" t="s">
        <v>225</v>
      </c>
      <c r="D18" s="46"/>
      <c r="E18" s="46"/>
      <c r="F18" s="291"/>
      <c r="G18" s="101"/>
    </row>
    <row r="19" spans="1:7" s="3" customFormat="1" ht="21" customHeight="1">
      <c r="A19" s="46"/>
      <c r="B19" s="46"/>
      <c r="C19" s="46"/>
      <c r="D19" s="46"/>
      <c r="E19" s="46"/>
      <c r="F19" s="291"/>
      <c r="G19" s="101"/>
    </row>
    <row r="20" spans="1:7" s="3" customFormat="1" ht="21" customHeight="1">
      <c r="A20" s="46" t="s">
        <v>210</v>
      </c>
      <c r="B20" s="46" t="s">
        <v>170</v>
      </c>
      <c r="C20" s="46" t="s">
        <v>224</v>
      </c>
      <c r="D20" s="46" t="s">
        <v>11</v>
      </c>
      <c r="E20" s="99" t="s">
        <v>228</v>
      </c>
      <c r="F20" s="229" t="s">
        <v>229</v>
      </c>
      <c r="G20" s="101">
        <v>700881</v>
      </c>
    </row>
    <row r="21" spans="1:7" s="3" customFormat="1" ht="21" customHeight="1">
      <c r="A21" s="46"/>
      <c r="B21" s="46"/>
      <c r="C21" s="46" t="s">
        <v>225</v>
      </c>
      <c r="D21" s="46"/>
      <c r="E21" s="46"/>
      <c r="F21" s="46"/>
      <c r="G21" s="101"/>
    </row>
    <row r="22" spans="1:7" s="3" customFormat="1" ht="21" customHeight="1">
      <c r="A22" s="46"/>
      <c r="B22" s="46"/>
      <c r="C22" s="46"/>
      <c r="D22" s="46"/>
      <c r="E22" s="46"/>
      <c r="F22" s="46"/>
      <c r="G22" s="101"/>
    </row>
    <row r="23" spans="1:7" s="3" customFormat="1" ht="21" customHeight="1">
      <c r="A23" s="46" t="s">
        <v>210</v>
      </c>
      <c r="B23" s="46" t="s">
        <v>331</v>
      </c>
      <c r="C23" s="46" t="s">
        <v>332</v>
      </c>
      <c r="D23" s="46" t="s">
        <v>10</v>
      </c>
      <c r="E23" s="99" t="s">
        <v>334</v>
      </c>
      <c r="F23" s="229" t="s">
        <v>322</v>
      </c>
      <c r="G23" s="101">
        <v>36000</v>
      </c>
    </row>
    <row r="24" spans="1:7" s="3" customFormat="1" ht="21" customHeight="1">
      <c r="A24" s="46"/>
      <c r="B24" s="46"/>
      <c r="C24" s="46" t="s">
        <v>333</v>
      </c>
      <c r="D24" s="46"/>
      <c r="E24" s="46" t="s">
        <v>335</v>
      </c>
      <c r="F24" s="229" t="s">
        <v>336</v>
      </c>
      <c r="G24" s="101"/>
    </row>
    <row r="25" spans="1:7" s="3" customFormat="1" ht="21" customHeight="1">
      <c r="A25" s="46"/>
      <c r="B25" s="46"/>
      <c r="C25" s="46"/>
      <c r="D25" s="46"/>
      <c r="E25" s="46"/>
      <c r="F25" s="291"/>
      <c r="G25" s="101"/>
    </row>
    <row r="26" spans="1:7" s="3" customFormat="1" ht="21" customHeight="1">
      <c r="A26" s="99" t="s">
        <v>210</v>
      </c>
      <c r="B26" s="46" t="s">
        <v>230</v>
      </c>
      <c r="C26" s="99" t="s">
        <v>232</v>
      </c>
      <c r="D26" s="46" t="s">
        <v>234</v>
      </c>
      <c r="E26" s="99" t="s">
        <v>236</v>
      </c>
      <c r="F26" s="229" t="s">
        <v>324</v>
      </c>
      <c r="G26" s="101">
        <v>497000</v>
      </c>
    </row>
    <row r="27" spans="1:7" s="3" customFormat="1" ht="21" customHeight="1">
      <c r="A27" s="46"/>
      <c r="B27" s="46" t="s">
        <v>231</v>
      </c>
      <c r="C27" s="46" t="s">
        <v>233</v>
      </c>
      <c r="D27" s="46" t="s">
        <v>235</v>
      </c>
      <c r="E27" s="46"/>
      <c r="F27" s="229" t="s">
        <v>325</v>
      </c>
      <c r="G27" s="101"/>
    </row>
    <row r="28" spans="1:7" s="3" customFormat="1" ht="21" customHeight="1">
      <c r="A28" s="99"/>
      <c r="B28" s="99"/>
      <c r="C28" s="99"/>
      <c r="D28" s="46"/>
      <c r="E28" s="99"/>
      <c r="F28" s="107"/>
      <c r="G28" s="101"/>
    </row>
    <row r="29" spans="1:7" s="3" customFormat="1" ht="21" customHeight="1">
      <c r="A29" s="99" t="s">
        <v>210</v>
      </c>
      <c r="B29" s="46" t="s">
        <v>230</v>
      </c>
      <c r="C29" s="99" t="s">
        <v>232</v>
      </c>
      <c r="D29" s="46" t="s">
        <v>234</v>
      </c>
      <c r="E29" s="99" t="s">
        <v>236</v>
      </c>
      <c r="F29" s="229" t="s">
        <v>324</v>
      </c>
      <c r="G29" s="101">
        <v>497000</v>
      </c>
    </row>
    <row r="30" spans="1:7" s="3" customFormat="1" ht="21" customHeight="1">
      <c r="A30" s="46"/>
      <c r="B30" s="46" t="s">
        <v>231</v>
      </c>
      <c r="C30" s="46" t="s">
        <v>233</v>
      </c>
      <c r="D30" s="46" t="s">
        <v>235</v>
      </c>
      <c r="E30" s="46"/>
      <c r="F30" s="229" t="s">
        <v>326</v>
      </c>
      <c r="G30" s="101"/>
    </row>
    <row r="31" spans="1:7" s="3" customFormat="1" ht="21" customHeight="1">
      <c r="A31" s="99"/>
      <c r="B31" s="99"/>
      <c r="C31" s="99"/>
      <c r="D31" s="46"/>
      <c r="E31" s="99"/>
      <c r="F31" s="107"/>
      <c r="G31" s="101"/>
    </row>
    <row r="32" spans="1:7" s="3" customFormat="1" ht="21" customHeight="1">
      <c r="A32" s="99" t="s">
        <v>210</v>
      </c>
      <c r="B32" s="46" t="s">
        <v>230</v>
      </c>
      <c r="C32" s="99" t="s">
        <v>232</v>
      </c>
      <c r="D32" s="46" t="s">
        <v>234</v>
      </c>
      <c r="E32" s="99" t="s">
        <v>236</v>
      </c>
      <c r="F32" s="229" t="s">
        <v>324</v>
      </c>
      <c r="G32" s="101">
        <v>496000</v>
      </c>
    </row>
    <row r="33" spans="1:7" s="3" customFormat="1" ht="21" customHeight="1">
      <c r="A33" s="46"/>
      <c r="B33" s="46" t="s">
        <v>231</v>
      </c>
      <c r="C33" s="46" t="s">
        <v>233</v>
      </c>
      <c r="D33" s="46" t="s">
        <v>235</v>
      </c>
      <c r="E33" s="46"/>
      <c r="F33" s="229" t="s">
        <v>327</v>
      </c>
      <c r="G33" s="101"/>
    </row>
    <row r="34" spans="1:7" s="3" customFormat="1" ht="21" customHeight="1">
      <c r="A34" s="390" t="s">
        <v>3</v>
      </c>
      <c r="B34" s="391"/>
      <c r="C34" s="391"/>
      <c r="D34" s="391"/>
      <c r="E34" s="391"/>
      <c r="F34" s="392"/>
      <c r="G34" s="292">
        <f>SUM(G7:G33)</f>
        <v>2924081</v>
      </c>
    </row>
    <row r="35" spans="1:7" s="3" customFormat="1" ht="21" customHeight="1">
      <c r="A35" s="33"/>
      <c r="B35" s="33"/>
      <c r="C35" s="33"/>
      <c r="D35" s="33"/>
      <c r="E35" s="33"/>
      <c r="F35" s="230"/>
      <c r="G35" s="231"/>
    </row>
    <row r="36" spans="1:7" s="3" customFormat="1" ht="21" customHeight="1">
      <c r="A36" s="33"/>
      <c r="B36" s="33"/>
      <c r="C36" s="33"/>
      <c r="D36" s="33"/>
      <c r="E36" s="33"/>
      <c r="F36" s="230"/>
      <c r="G36" s="231"/>
    </row>
    <row r="37" spans="1:7" s="3" customFormat="1" ht="21" customHeight="1">
      <c r="A37" s="33"/>
      <c r="B37" s="33"/>
      <c r="C37" s="33"/>
      <c r="D37" s="33"/>
      <c r="E37" s="33"/>
      <c r="F37" s="230"/>
      <c r="G37" s="231"/>
    </row>
    <row r="38" spans="1:7" s="3" customFormat="1" ht="21" customHeight="1"/>
    <row r="39" spans="1:7" s="3" customFormat="1" ht="21" customHeight="1">
      <c r="A39" s="227" t="s">
        <v>89</v>
      </c>
      <c r="B39" s="227" t="s">
        <v>55</v>
      </c>
      <c r="C39" s="227" t="s">
        <v>56</v>
      </c>
      <c r="D39" s="227" t="s">
        <v>57</v>
      </c>
      <c r="E39" s="227" t="s">
        <v>58</v>
      </c>
      <c r="F39" s="227" t="s">
        <v>59</v>
      </c>
      <c r="G39" s="228" t="s">
        <v>24</v>
      </c>
    </row>
    <row r="40" spans="1:7" s="3" customFormat="1" ht="21" customHeight="1">
      <c r="A40" s="46"/>
      <c r="B40" s="46"/>
      <c r="C40" s="46"/>
      <c r="D40" s="99"/>
      <c r="E40" s="53" t="s">
        <v>238</v>
      </c>
      <c r="F40" s="46"/>
      <c r="G40" s="293">
        <v>2924081</v>
      </c>
    </row>
    <row r="41" spans="1:7" s="3" customFormat="1" ht="21" customHeight="1">
      <c r="A41" s="99" t="s">
        <v>210</v>
      </c>
      <c r="B41" s="46" t="s">
        <v>230</v>
      </c>
      <c r="C41" s="99" t="s">
        <v>232</v>
      </c>
      <c r="D41" s="46" t="s">
        <v>234</v>
      </c>
      <c r="E41" s="99" t="s">
        <v>236</v>
      </c>
      <c r="F41" s="229" t="s">
        <v>324</v>
      </c>
      <c r="G41" s="101">
        <v>497000</v>
      </c>
    </row>
    <row r="42" spans="1:7" s="3" customFormat="1" ht="21" customHeight="1">
      <c r="A42" s="46"/>
      <c r="B42" s="46" t="s">
        <v>231</v>
      </c>
      <c r="C42" s="46" t="s">
        <v>233</v>
      </c>
      <c r="D42" s="46" t="s">
        <v>235</v>
      </c>
      <c r="E42" s="46"/>
      <c r="F42" s="229" t="s">
        <v>328</v>
      </c>
      <c r="G42" s="101"/>
    </row>
    <row r="43" spans="1:7" s="3" customFormat="1" ht="21" customHeight="1">
      <c r="A43" s="46"/>
      <c r="B43" s="46"/>
      <c r="C43" s="46"/>
      <c r="D43" s="46"/>
      <c r="E43" s="46"/>
      <c r="F43" s="229"/>
      <c r="G43" s="101"/>
    </row>
    <row r="44" spans="1:7" s="3" customFormat="1" ht="21" customHeight="1">
      <c r="A44" s="99" t="s">
        <v>210</v>
      </c>
      <c r="B44" s="46" t="s">
        <v>230</v>
      </c>
      <c r="C44" s="99" t="s">
        <v>232</v>
      </c>
      <c r="D44" s="46" t="s">
        <v>234</v>
      </c>
      <c r="E44" s="99" t="s">
        <v>236</v>
      </c>
      <c r="F44" s="229" t="s">
        <v>329</v>
      </c>
      <c r="G44" s="101">
        <v>245000</v>
      </c>
    </row>
    <row r="45" spans="1:7" s="3" customFormat="1" ht="21" customHeight="1">
      <c r="A45" s="46"/>
      <c r="B45" s="46" t="s">
        <v>231</v>
      </c>
      <c r="C45" s="46" t="s">
        <v>233</v>
      </c>
      <c r="D45" s="46" t="s">
        <v>235</v>
      </c>
      <c r="E45" s="46"/>
      <c r="F45" s="229" t="s">
        <v>330</v>
      </c>
      <c r="G45" s="101"/>
    </row>
    <row r="46" spans="1:7" s="3" customFormat="1" ht="21" customHeight="1">
      <c r="A46" s="46"/>
      <c r="B46" s="46"/>
      <c r="C46" s="46"/>
      <c r="D46" s="46"/>
      <c r="E46" s="46"/>
      <c r="F46" s="229"/>
      <c r="G46" s="101"/>
    </row>
    <row r="47" spans="1:7" s="3" customFormat="1" ht="21" customHeight="1">
      <c r="A47" s="99" t="s">
        <v>210</v>
      </c>
      <c r="B47" s="46" t="s">
        <v>230</v>
      </c>
      <c r="C47" s="99" t="s">
        <v>232</v>
      </c>
      <c r="D47" s="46" t="s">
        <v>234</v>
      </c>
      <c r="E47" s="99" t="s">
        <v>236</v>
      </c>
      <c r="F47" s="229" t="s">
        <v>337</v>
      </c>
      <c r="G47" s="101">
        <v>220000</v>
      </c>
    </row>
    <row r="48" spans="1:7" s="3" customFormat="1" ht="21" customHeight="1">
      <c r="A48" s="46"/>
      <c r="B48" s="46" t="s">
        <v>231</v>
      </c>
      <c r="C48" s="46" t="s">
        <v>233</v>
      </c>
      <c r="D48" s="46" t="s">
        <v>235</v>
      </c>
      <c r="E48" s="46"/>
      <c r="F48" s="229" t="s">
        <v>339</v>
      </c>
      <c r="G48" s="101"/>
    </row>
    <row r="49" spans="1:7" s="3" customFormat="1" ht="21" customHeight="1">
      <c r="A49" s="46"/>
      <c r="B49" s="46"/>
      <c r="C49" s="46"/>
      <c r="D49" s="46"/>
      <c r="E49" s="46"/>
      <c r="F49" s="229"/>
      <c r="G49" s="101"/>
    </row>
    <row r="50" spans="1:7" s="3" customFormat="1" ht="21" customHeight="1">
      <c r="A50" s="99" t="s">
        <v>210</v>
      </c>
      <c r="B50" s="46" t="s">
        <v>230</v>
      </c>
      <c r="C50" s="99" t="s">
        <v>232</v>
      </c>
      <c r="D50" s="46" t="s">
        <v>234</v>
      </c>
      <c r="E50" s="99" t="s">
        <v>236</v>
      </c>
      <c r="F50" s="229" t="s">
        <v>337</v>
      </c>
      <c r="G50" s="101">
        <v>240000</v>
      </c>
    </row>
    <row r="51" spans="1:7" s="3" customFormat="1" ht="21" customHeight="1">
      <c r="A51" s="46"/>
      <c r="B51" s="46" t="s">
        <v>231</v>
      </c>
      <c r="C51" s="46" t="s">
        <v>233</v>
      </c>
      <c r="D51" s="46" t="s">
        <v>235</v>
      </c>
      <c r="E51" s="46"/>
      <c r="F51" s="229" t="s">
        <v>338</v>
      </c>
      <c r="G51" s="101"/>
    </row>
    <row r="52" spans="1:7" s="3" customFormat="1" ht="21" customHeight="1">
      <c r="A52" s="46"/>
      <c r="B52" s="46"/>
      <c r="C52" s="46"/>
      <c r="D52" s="46"/>
      <c r="E52" s="46"/>
      <c r="F52" s="229"/>
      <c r="G52" s="101"/>
    </row>
    <row r="53" spans="1:7" s="3" customFormat="1" ht="21" customHeight="1">
      <c r="A53" s="99" t="s">
        <v>210</v>
      </c>
      <c r="B53" s="46" t="s">
        <v>230</v>
      </c>
      <c r="C53" s="99" t="s">
        <v>232</v>
      </c>
      <c r="D53" s="46" t="s">
        <v>234</v>
      </c>
      <c r="E53" s="99" t="s">
        <v>236</v>
      </c>
      <c r="F53" s="229" t="s">
        <v>337</v>
      </c>
      <c r="G53" s="101">
        <v>277000</v>
      </c>
    </row>
    <row r="54" spans="1:7" s="3" customFormat="1" ht="21" customHeight="1">
      <c r="A54" s="46"/>
      <c r="B54" s="46" t="s">
        <v>231</v>
      </c>
      <c r="C54" s="46" t="s">
        <v>233</v>
      </c>
      <c r="D54" s="46" t="s">
        <v>235</v>
      </c>
      <c r="E54" s="46"/>
      <c r="F54" s="229" t="s">
        <v>340</v>
      </c>
      <c r="G54" s="101"/>
    </row>
    <row r="55" spans="1:7" s="3" customFormat="1" ht="21" customHeight="1">
      <c r="A55" s="46"/>
      <c r="B55" s="46"/>
      <c r="C55" s="46"/>
      <c r="D55" s="46"/>
      <c r="E55" s="46"/>
      <c r="F55" s="229"/>
      <c r="G55" s="101"/>
    </row>
    <row r="56" spans="1:7" s="3" customFormat="1" ht="21" customHeight="1">
      <c r="A56" s="99" t="s">
        <v>210</v>
      </c>
      <c r="B56" s="46" t="s">
        <v>230</v>
      </c>
      <c r="C56" s="99" t="s">
        <v>232</v>
      </c>
      <c r="D56" s="46" t="s">
        <v>234</v>
      </c>
      <c r="E56" s="99" t="s">
        <v>236</v>
      </c>
      <c r="F56" s="229" t="s">
        <v>337</v>
      </c>
      <c r="G56" s="101">
        <v>304000</v>
      </c>
    </row>
    <row r="57" spans="1:7" s="3" customFormat="1" ht="21" customHeight="1">
      <c r="A57" s="46"/>
      <c r="B57" s="46" t="s">
        <v>231</v>
      </c>
      <c r="C57" s="46" t="s">
        <v>233</v>
      </c>
      <c r="D57" s="46" t="s">
        <v>235</v>
      </c>
      <c r="E57" s="46"/>
      <c r="F57" s="229" t="s">
        <v>341</v>
      </c>
      <c r="G57" s="101"/>
    </row>
    <row r="58" spans="1:7" s="3" customFormat="1" ht="21" customHeight="1">
      <c r="A58" s="99"/>
      <c r="B58" s="46"/>
      <c r="C58" s="99"/>
      <c r="D58" s="46"/>
      <c r="E58" s="99"/>
      <c r="F58" s="229"/>
      <c r="G58" s="101"/>
    </row>
    <row r="59" spans="1:7" s="3" customFormat="1" ht="21" customHeight="1">
      <c r="A59" s="99" t="s">
        <v>2</v>
      </c>
      <c r="B59" s="46" t="s">
        <v>230</v>
      </c>
      <c r="C59" s="99" t="s">
        <v>232</v>
      </c>
      <c r="D59" s="46" t="s">
        <v>234</v>
      </c>
      <c r="E59" s="99" t="s">
        <v>236</v>
      </c>
      <c r="F59" s="229" t="s">
        <v>573</v>
      </c>
      <c r="G59" s="101">
        <v>701900</v>
      </c>
    </row>
    <row r="60" spans="1:7" s="3" customFormat="1" ht="21" customHeight="1">
      <c r="A60" s="99" t="s">
        <v>572</v>
      </c>
      <c r="B60" s="46" t="s">
        <v>231</v>
      </c>
      <c r="C60" s="46" t="s">
        <v>233</v>
      </c>
      <c r="D60" s="46" t="s">
        <v>235</v>
      </c>
      <c r="E60" s="46"/>
      <c r="F60" s="229" t="s">
        <v>574</v>
      </c>
      <c r="G60" s="101"/>
    </row>
    <row r="61" spans="1:7" s="3" customFormat="1" ht="21" customHeight="1">
      <c r="A61" s="99"/>
      <c r="B61" s="46"/>
      <c r="C61" s="99"/>
      <c r="D61" s="46"/>
      <c r="E61" s="99"/>
      <c r="F61" s="229" t="s">
        <v>575</v>
      </c>
      <c r="G61" s="101"/>
    </row>
    <row r="62" spans="1:7" s="3" customFormat="1" ht="21" customHeight="1">
      <c r="A62" s="99"/>
      <c r="B62" s="46"/>
      <c r="C62" s="99"/>
      <c r="D62" s="46"/>
      <c r="E62" s="99"/>
      <c r="F62" s="229"/>
      <c r="G62" s="101"/>
    </row>
    <row r="63" spans="1:7" s="3" customFormat="1" ht="21" customHeight="1">
      <c r="A63" s="99" t="s">
        <v>2</v>
      </c>
      <c r="B63" s="46" t="s">
        <v>230</v>
      </c>
      <c r="C63" s="99" t="s">
        <v>232</v>
      </c>
      <c r="D63" s="46" t="s">
        <v>234</v>
      </c>
      <c r="E63" s="99" t="s">
        <v>236</v>
      </c>
      <c r="F63" s="229" t="s">
        <v>573</v>
      </c>
      <c r="G63" s="101">
        <v>701900</v>
      </c>
    </row>
    <row r="64" spans="1:7" s="3" customFormat="1" ht="21" customHeight="1">
      <c r="A64" s="99" t="s">
        <v>572</v>
      </c>
      <c r="B64" s="46" t="s">
        <v>231</v>
      </c>
      <c r="C64" s="46" t="s">
        <v>233</v>
      </c>
      <c r="D64" s="46" t="s">
        <v>235</v>
      </c>
      <c r="E64" s="46"/>
      <c r="F64" s="229" t="s">
        <v>574</v>
      </c>
      <c r="G64" s="101"/>
    </row>
    <row r="65" spans="1:7" s="3" customFormat="1" ht="21" customHeight="1">
      <c r="A65" s="99"/>
      <c r="B65" s="46"/>
      <c r="C65" s="99"/>
      <c r="D65" s="46"/>
      <c r="E65" s="99"/>
      <c r="F65" s="229" t="s">
        <v>576</v>
      </c>
      <c r="G65" s="101"/>
    </row>
    <row r="66" spans="1:7" s="3" customFormat="1" ht="21" customHeight="1">
      <c r="A66" s="99"/>
      <c r="B66" s="46"/>
      <c r="C66" s="99"/>
      <c r="D66" s="46"/>
      <c r="E66" s="99"/>
      <c r="F66" s="229"/>
      <c r="G66" s="101"/>
    </row>
    <row r="67" spans="1:7" s="3" customFormat="1" ht="21" customHeight="1">
      <c r="A67" s="99" t="s">
        <v>2</v>
      </c>
      <c r="B67" s="46" t="s">
        <v>230</v>
      </c>
      <c r="C67" s="99" t="s">
        <v>232</v>
      </c>
      <c r="D67" s="46" t="s">
        <v>234</v>
      </c>
      <c r="E67" s="99" t="s">
        <v>236</v>
      </c>
      <c r="F67" s="229" t="s">
        <v>573</v>
      </c>
      <c r="G67" s="101">
        <v>701900</v>
      </c>
    </row>
    <row r="68" spans="1:7" s="3" customFormat="1" ht="21" customHeight="1">
      <c r="A68" s="99" t="s">
        <v>572</v>
      </c>
      <c r="B68" s="46" t="s">
        <v>231</v>
      </c>
      <c r="C68" s="46" t="s">
        <v>233</v>
      </c>
      <c r="D68" s="46" t="s">
        <v>235</v>
      </c>
      <c r="E68" s="46"/>
      <c r="F68" s="229" t="s">
        <v>574</v>
      </c>
      <c r="G68" s="101"/>
    </row>
    <row r="69" spans="1:7" s="3" customFormat="1" ht="21" customHeight="1">
      <c r="A69" s="99"/>
      <c r="B69" s="46"/>
      <c r="C69" s="99"/>
      <c r="D69" s="46"/>
      <c r="E69" s="99"/>
      <c r="F69" s="229" t="s">
        <v>577</v>
      </c>
      <c r="G69" s="101"/>
    </row>
    <row r="70" spans="1:7" s="3" customFormat="1" ht="21" customHeight="1">
      <c r="A70" s="294"/>
      <c r="B70" s="67"/>
      <c r="C70" s="67"/>
      <c r="D70" s="67"/>
      <c r="E70" s="67"/>
      <c r="F70" s="50"/>
      <c r="G70" s="101"/>
    </row>
    <row r="71" spans="1:7" s="3" customFormat="1" ht="21" customHeight="1">
      <c r="A71" s="390" t="s">
        <v>3</v>
      </c>
      <c r="B71" s="391"/>
      <c r="C71" s="391"/>
      <c r="D71" s="391"/>
      <c r="E71" s="391"/>
      <c r="F71" s="392"/>
      <c r="G71" s="292">
        <f>SUM(G40:G70)</f>
        <v>6812781</v>
      </c>
    </row>
    <row r="72" spans="1:7" s="3" customFormat="1" ht="21" customHeight="1"/>
    <row r="73" spans="1:7" s="3" customFormat="1" ht="21" customHeight="1">
      <c r="A73" s="33"/>
      <c r="B73" s="33"/>
      <c r="C73" s="33"/>
      <c r="D73" s="33"/>
      <c r="E73" s="33"/>
      <c r="F73" s="33"/>
      <c r="G73" s="33"/>
    </row>
    <row r="74" spans="1:7" s="3" customFormat="1" ht="21" customHeight="1">
      <c r="A74" s="33"/>
      <c r="B74" s="33"/>
      <c r="C74" s="33"/>
      <c r="D74" s="33"/>
      <c r="E74" s="33"/>
      <c r="F74" s="33"/>
      <c r="G74" s="33"/>
    </row>
    <row r="75" spans="1:7" s="3" customFormat="1" ht="21" customHeight="1">
      <c r="A75" s="280" t="s">
        <v>89</v>
      </c>
      <c r="B75" s="280" t="s">
        <v>55</v>
      </c>
      <c r="C75" s="280" t="s">
        <v>56</v>
      </c>
      <c r="D75" s="280" t="s">
        <v>57</v>
      </c>
      <c r="E75" s="280" t="s">
        <v>58</v>
      </c>
      <c r="F75" s="280" t="s">
        <v>59</v>
      </c>
      <c r="G75" s="282" t="s">
        <v>24</v>
      </c>
    </row>
    <row r="76" spans="1:7" s="3" customFormat="1" ht="21" customHeight="1">
      <c r="A76" s="46"/>
      <c r="B76" s="46"/>
      <c r="C76" s="46"/>
      <c r="D76" s="99"/>
      <c r="E76" s="53" t="s">
        <v>238</v>
      </c>
      <c r="F76" s="46"/>
      <c r="G76" s="293">
        <v>6812781</v>
      </c>
    </row>
    <row r="77" spans="1:7" s="3" customFormat="1" ht="21" customHeight="1">
      <c r="A77" s="99" t="s">
        <v>2</v>
      </c>
      <c r="B77" s="46" t="s">
        <v>230</v>
      </c>
      <c r="C77" s="99" t="s">
        <v>232</v>
      </c>
      <c r="D77" s="46" t="s">
        <v>234</v>
      </c>
      <c r="E77" s="99" t="s">
        <v>236</v>
      </c>
      <c r="F77" s="229" t="s">
        <v>573</v>
      </c>
      <c r="G77" s="101">
        <v>701900</v>
      </c>
    </row>
    <row r="78" spans="1:7" s="3" customFormat="1" ht="21" customHeight="1">
      <c r="A78" s="99" t="s">
        <v>572</v>
      </c>
      <c r="B78" s="46" t="s">
        <v>231</v>
      </c>
      <c r="C78" s="46" t="s">
        <v>233</v>
      </c>
      <c r="D78" s="46" t="s">
        <v>235</v>
      </c>
      <c r="E78" s="46"/>
      <c r="F78" s="229" t="s">
        <v>574</v>
      </c>
      <c r="G78" s="101"/>
    </row>
    <row r="79" spans="1:7" s="3" customFormat="1" ht="21" customHeight="1">
      <c r="A79" s="99"/>
      <c r="B79" s="46"/>
      <c r="C79" s="99"/>
      <c r="D79" s="46"/>
      <c r="E79" s="99"/>
      <c r="F79" s="229" t="s">
        <v>578</v>
      </c>
      <c r="G79" s="101"/>
    </row>
    <row r="80" spans="1:7" s="3" customFormat="1" ht="21" customHeight="1">
      <c r="A80" s="99"/>
      <c r="B80" s="46"/>
      <c r="C80" s="99"/>
      <c r="D80" s="46"/>
      <c r="E80" s="99"/>
      <c r="F80" s="229"/>
      <c r="G80" s="101"/>
    </row>
    <row r="81" spans="1:7" s="3" customFormat="1" ht="21" customHeight="1">
      <c r="A81" s="99" t="s">
        <v>2</v>
      </c>
      <c r="B81" s="46" t="s">
        <v>230</v>
      </c>
      <c r="C81" s="99" t="s">
        <v>232</v>
      </c>
      <c r="D81" s="46" t="s">
        <v>234</v>
      </c>
      <c r="E81" s="99" t="s">
        <v>236</v>
      </c>
      <c r="F81" s="229" t="s">
        <v>573</v>
      </c>
      <c r="G81" s="101">
        <v>701900</v>
      </c>
    </row>
    <row r="82" spans="1:7" s="3" customFormat="1" ht="21" customHeight="1">
      <c r="A82" s="99" t="s">
        <v>572</v>
      </c>
      <c r="B82" s="46" t="s">
        <v>231</v>
      </c>
      <c r="C82" s="46" t="s">
        <v>233</v>
      </c>
      <c r="D82" s="46" t="s">
        <v>235</v>
      </c>
      <c r="E82" s="46"/>
      <c r="F82" s="229" t="s">
        <v>574</v>
      </c>
      <c r="G82" s="101"/>
    </row>
    <row r="83" spans="1:7" s="3" customFormat="1" ht="21" customHeight="1">
      <c r="A83" s="99"/>
      <c r="B83" s="46"/>
      <c r="C83" s="99"/>
      <c r="D83" s="46"/>
      <c r="E83" s="99"/>
      <c r="F83" s="229" t="s">
        <v>579</v>
      </c>
      <c r="G83" s="101"/>
    </row>
    <row r="84" spans="1:7" s="3" customFormat="1" ht="21" customHeight="1">
      <c r="A84" s="99"/>
      <c r="B84" s="46"/>
      <c r="C84" s="99"/>
      <c r="D84" s="46"/>
      <c r="E84" s="99"/>
      <c r="F84" s="229"/>
      <c r="G84" s="101"/>
    </row>
    <row r="85" spans="1:7" s="3" customFormat="1" ht="21" customHeight="1">
      <c r="A85" s="99" t="s">
        <v>2</v>
      </c>
      <c r="B85" s="46" t="s">
        <v>230</v>
      </c>
      <c r="C85" s="99" t="s">
        <v>232</v>
      </c>
      <c r="D85" s="46" t="s">
        <v>234</v>
      </c>
      <c r="E85" s="99" t="s">
        <v>236</v>
      </c>
      <c r="F85" s="229" t="s">
        <v>573</v>
      </c>
      <c r="G85" s="101">
        <v>701900</v>
      </c>
    </row>
    <row r="86" spans="1:7" s="3" customFormat="1" ht="21" customHeight="1">
      <c r="A86" s="99" t="s">
        <v>572</v>
      </c>
      <c r="B86" s="46" t="s">
        <v>231</v>
      </c>
      <c r="C86" s="46" t="s">
        <v>233</v>
      </c>
      <c r="D86" s="46" t="s">
        <v>235</v>
      </c>
      <c r="E86" s="46"/>
      <c r="F86" s="229" t="s">
        <v>574</v>
      </c>
      <c r="G86" s="101"/>
    </row>
    <row r="87" spans="1:7" s="3" customFormat="1" ht="21" customHeight="1">
      <c r="A87" s="99"/>
      <c r="B87" s="46"/>
      <c r="C87" s="99"/>
      <c r="D87" s="46"/>
      <c r="E87" s="99"/>
      <c r="F87" s="229" t="s">
        <v>580</v>
      </c>
      <c r="G87" s="101"/>
    </row>
    <row r="88" spans="1:7" s="3" customFormat="1" ht="21" customHeight="1">
      <c r="A88" s="99"/>
      <c r="B88" s="46"/>
      <c r="C88" s="99"/>
      <c r="D88" s="46"/>
      <c r="E88" s="99"/>
      <c r="F88" s="229"/>
      <c r="G88" s="101"/>
    </row>
    <row r="89" spans="1:7" s="3" customFormat="1" ht="21" customHeight="1">
      <c r="A89" s="99" t="s">
        <v>2</v>
      </c>
      <c r="B89" s="46" t="s">
        <v>230</v>
      </c>
      <c r="C89" s="99" t="s">
        <v>232</v>
      </c>
      <c r="D89" s="46" t="s">
        <v>234</v>
      </c>
      <c r="E89" s="99" t="s">
        <v>236</v>
      </c>
      <c r="F89" s="229" t="s">
        <v>573</v>
      </c>
      <c r="G89" s="101">
        <v>701900</v>
      </c>
    </row>
    <row r="90" spans="1:7" s="3" customFormat="1" ht="21" customHeight="1">
      <c r="A90" s="99" t="s">
        <v>572</v>
      </c>
      <c r="B90" s="46" t="s">
        <v>231</v>
      </c>
      <c r="C90" s="46" t="s">
        <v>233</v>
      </c>
      <c r="D90" s="46" t="s">
        <v>235</v>
      </c>
      <c r="E90" s="46"/>
      <c r="F90" s="229" t="s">
        <v>574</v>
      </c>
      <c r="G90" s="101"/>
    </row>
    <row r="91" spans="1:7" s="3" customFormat="1" ht="21" customHeight="1">
      <c r="A91" s="99"/>
      <c r="B91" s="46"/>
      <c r="C91" s="99"/>
      <c r="D91" s="46"/>
      <c r="E91" s="99"/>
      <c r="F91" s="229" t="s">
        <v>581</v>
      </c>
      <c r="G91" s="101"/>
    </row>
    <row r="92" spans="1:7" s="3" customFormat="1" ht="21" customHeight="1">
      <c r="A92" s="99"/>
      <c r="B92" s="46"/>
      <c r="C92" s="99"/>
      <c r="D92" s="46"/>
      <c r="E92" s="99"/>
      <c r="F92" s="229"/>
      <c r="G92" s="101"/>
    </row>
    <row r="93" spans="1:7" s="3" customFormat="1" ht="21" customHeight="1">
      <c r="A93" s="99" t="s">
        <v>2</v>
      </c>
      <c r="B93" s="46" t="s">
        <v>230</v>
      </c>
      <c r="C93" s="99" t="s">
        <v>232</v>
      </c>
      <c r="D93" s="46" t="s">
        <v>234</v>
      </c>
      <c r="E93" s="99" t="s">
        <v>236</v>
      </c>
      <c r="F93" s="229" t="s">
        <v>573</v>
      </c>
      <c r="G93" s="101">
        <v>701900</v>
      </c>
    </row>
    <row r="94" spans="1:7" s="3" customFormat="1" ht="21" customHeight="1">
      <c r="A94" s="99" t="s">
        <v>572</v>
      </c>
      <c r="B94" s="46" t="s">
        <v>231</v>
      </c>
      <c r="C94" s="46" t="s">
        <v>233</v>
      </c>
      <c r="D94" s="46" t="s">
        <v>235</v>
      </c>
      <c r="E94" s="46"/>
      <c r="F94" s="229" t="s">
        <v>574</v>
      </c>
      <c r="G94" s="101"/>
    </row>
    <row r="95" spans="1:7" s="3" customFormat="1" ht="21" customHeight="1">
      <c r="A95" s="99"/>
      <c r="B95" s="46"/>
      <c r="C95" s="99"/>
      <c r="D95" s="46"/>
      <c r="E95" s="99"/>
      <c r="F95" s="229" t="s">
        <v>582</v>
      </c>
      <c r="G95" s="101"/>
    </row>
    <row r="96" spans="1:7" s="3" customFormat="1" ht="21" customHeight="1">
      <c r="A96" s="294"/>
      <c r="B96" s="67"/>
      <c r="C96" s="67"/>
      <c r="D96" s="67"/>
      <c r="E96" s="67"/>
      <c r="F96" s="50"/>
      <c r="G96" s="101"/>
    </row>
    <row r="97" spans="1:9" s="3" customFormat="1" ht="21" customHeight="1">
      <c r="A97" s="390" t="s">
        <v>3</v>
      </c>
      <c r="B97" s="391"/>
      <c r="C97" s="391"/>
      <c r="D97" s="391"/>
      <c r="E97" s="391"/>
      <c r="F97" s="392"/>
      <c r="G97" s="292">
        <f>SUM(G76:G96)</f>
        <v>10322281</v>
      </c>
    </row>
    <row r="98" spans="1:9" s="3" customFormat="1" ht="21" customHeight="1">
      <c r="A98" s="33"/>
      <c r="B98" s="33"/>
      <c r="C98" s="33"/>
      <c r="D98" s="33"/>
      <c r="E98" s="33"/>
      <c r="F98" s="33"/>
      <c r="G98" s="33"/>
    </row>
    <row r="99" spans="1:9" s="3" customFormat="1" ht="21" customHeight="1">
      <c r="A99" s="33"/>
      <c r="B99" s="33"/>
      <c r="C99" s="33"/>
      <c r="D99" s="33"/>
      <c r="E99" s="33"/>
      <c r="F99" s="33"/>
      <c r="G99" s="33"/>
    </row>
    <row r="100" spans="1:9" s="3" customFormat="1" ht="21" customHeight="1">
      <c r="A100" s="33"/>
      <c r="B100" s="33"/>
      <c r="C100" s="33"/>
      <c r="D100" s="33"/>
      <c r="E100" s="33"/>
      <c r="F100" s="33"/>
      <c r="G100" s="33"/>
    </row>
    <row r="101" spans="1:9" s="3" customFormat="1" ht="21" customHeight="1">
      <c r="A101" s="5" t="s">
        <v>248</v>
      </c>
      <c r="B101" s="5"/>
      <c r="C101" s="5"/>
      <c r="G101" s="168"/>
      <c r="H101" s="168"/>
      <c r="I101" s="170"/>
    </row>
    <row r="102" spans="1:9" s="3" customFormat="1" ht="21" customHeight="1">
      <c r="A102" s="3" t="s">
        <v>302</v>
      </c>
      <c r="G102" s="168"/>
      <c r="H102" s="168"/>
      <c r="I102" s="170"/>
    </row>
    <row r="103" spans="1:9" s="3" customFormat="1" ht="21" customHeight="1">
      <c r="A103" s="3" t="s">
        <v>303</v>
      </c>
      <c r="G103" s="168"/>
      <c r="H103" s="168"/>
      <c r="I103" s="170"/>
    </row>
    <row r="104" spans="1:9" s="3" customFormat="1" ht="21" customHeight="1">
      <c r="A104" s="33"/>
      <c r="B104" s="33"/>
      <c r="C104" s="33"/>
      <c r="D104" s="33"/>
      <c r="E104" s="33"/>
      <c r="F104" s="33"/>
      <c r="G104" s="33"/>
    </row>
    <row r="105" spans="1:9" s="3" customFormat="1" ht="21" customHeight="1"/>
    <row r="106" spans="1:9" ht="21" customHeight="1">
      <c r="A106" s="389"/>
      <c r="B106" s="389"/>
      <c r="C106" s="389"/>
      <c r="D106" s="389"/>
      <c r="E106" s="389"/>
      <c r="F106" s="389"/>
      <c r="G106" s="389"/>
    </row>
    <row r="107" spans="1:9" ht="21" customHeight="1">
      <c r="A107" s="389"/>
      <c r="B107" s="389"/>
      <c r="C107" s="389"/>
      <c r="D107" s="389"/>
      <c r="E107" s="389"/>
      <c r="F107" s="389"/>
      <c r="G107" s="389"/>
    </row>
    <row r="108" spans="1:9" ht="21" customHeight="1">
      <c r="A108" s="389"/>
      <c r="B108" s="389"/>
      <c r="C108" s="389"/>
      <c r="D108" s="389"/>
      <c r="E108" s="389"/>
      <c r="F108" s="389"/>
      <c r="G108" s="389"/>
    </row>
    <row r="110" spans="1:9" ht="21" customHeight="1">
      <c r="A110" s="5"/>
      <c r="B110" s="5"/>
    </row>
  </sheetData>
  <mergeCells count="9">
    <mergeCell ref="A108:G108"/>
    <mergeCell ref="A71:F71"/>
    <mergeCell ref="A1:G1"/>
    <mergeCell ref="A2:G2"/>
    <mergeCell ref="A3:G3"/>
    <mergeCell ref="A106:G106"/>
    <mergeCell ref="A107:G107"/>
    <mergeCell ref="A34:F34"/>
    <mergeCell ref="A97:F97"/>
  </mergeCells>
  <pageMargins left="0.24" right="0.23" top="0.55118110236220474" bottom="0.55118110236220474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81"/>
  <sheetViews>
    <sheetView workbookViewId="0">
      <selection activeCell="J11" sqref="J11"/>
    </sheetView>
  </sheetViews>
  <sheetFormatPr defaultRowHeight="14.25"/>
  <cols>
    <col min="1" max="3" width="11.625" customWidth="1"/>
    <col min="4" max="4" width="3.75" customWidth="1"/>
    <col min="5" max="7" width="11.625" customWidth="1"/>
    <col min="8" max="8" width="3.75" customWidth="1"/>
    <col min="9" max="9" width="11.625" customWidth="1"/>
  </cols>
  <sheetData>
    <row r="3" spans="1:9" ht="23.25">
      <c r="A3" s="361" t="s">
        <v>298</v>
      </c>
      <c r="B3" s="361"/>
      <c r="C3" s="361"/>
      <c r="D3" s="361"/>
      <c r="E3" s="361"/>
      <c r="F3" s="361"/>
      <c r="G3" s="361"/>
      <c r="H3" s="361"/>
      <c r="I3" s="361"/>
    </row>
    <row r="4" spans="1:9" ht="23.25">
      <c r="A4" s="361" t="s">
        <v>41</v>
      </c>
      <c r="B4" s="361"/>
      <c r="C4" s="361"/>
      <c r="D4" s="361"/>
      <c r="E4" s="361"/>
      <c r="F4" s="361"/>
      <c r="G4" s="361"/>
      <c r="H4" s="361"/>
      <c r="I4" s="361"/>
    </row>
    <row r="5" spans="1:9" ht="23.25">
      <c r="A5" s="361" t="s">
        <v>344</v>
      </c>
      <c r="B5" s="361"/>
      <c r="C5" s="361"/>
      <c r="D5" s="361"/>
      <c r="E5" s="361"/>
      <c r="F5" s="361"/>
      <c r="G5" s="361"/>
      <c r="H5" s="361"/>
      <c r="I5" s="361"/>
    </row>
    <row r="6" spans="1:9" ht="16.5">
      <c r="A6" s="1"/>
      <c r="B6" s="1"/>
      <c r="C6" s="1"/>
      <c r="D6" s="1"/>
      <c r="E6" s="1"/>
      <c r="F6" s="1"/>
      <c r="G6" s="1"/>
      <c r="H6" s="1"/>
    </row>
    <row r="7" spans="1:9" ht="21" customHeight="1">
      <c r="A7" s="5" t="s">
        <v>258</v>
      </c>
      <c r="B7" s="5"/>
      <c r="C7" s="1"/>
      <c r="D7" s="1"/>
      <c r="E7" s="1"/>
      <c r="F7" s="1"/>
      <c r="G7" s="1"/>
      <c r="H7" s="1"/>
    </row>
    <row r="8" spans="1:9" ht="12" customHeight="1"/>
    <row r="9" spans="1:9" ht="21" customHeight="1">
      <c r="B9" s="3" t="s">
        <v>60</v>
      </c>
      <c r="C9" s="3"/>
      <c r="D9" s="3"/>
      <c r="E9" s="3"/>
      <c r="F9" s="3"/>
      <c r="G9" s="76">
        <v>8945.94</v>
      </c>
      <c r="H9" s="3"/>
      <c r="I9" s="3"/>
    </row>
    <row r="10" spans="1:9" ht="21" customHeight="1">
      <c r="B10" s="3" t="s">
        <v>61</v>
      </c>
      <c r="C10" s="3"/>
      <c r="D10" s="3"/>
      <c r="E10" s="3"/>
      <c r="F10" s="3"/>
      <c r="G10" s="76">
        <v>339740</v>
      </c>
      <c r="H10" s="3"/>
      <c r="I10" s="3"/>
    </row>
    <row r="11" spans="1:9" ht="21" customHeight="1">
      <c r="B11" s="94" t="s">
        <v>241</v>
      </c>
      <c r="C11" s="3"/>
      <c r="D11" s="3"/>
      <c r="E11" s="3"/>
      <c r="F11" s="3"/>
      <c r="G11" s="76">
        <v>9805.11</v>
      </c>
      <c r="H11" s="3"/>
      <c r="I11" s="3"/>
    </row>
    <row r="12" spans="1:9" ht="21" customHeight="1">
      <c r="B12" s="94" t="s">
        <v>242</v>
      </c>
      <c r="C12" s="3"/>
      <c r="D12" s="3"/>
      <c r="E12" s="3"/>
      <c r="F12" s="3"/>
      <c r="G12" s="76">
        <v>4113.3900000000003</v>
      </c>
      <c r="H12" s="3"/>
      <c r="I12" s="3"/>
    </row>
    <row r="13" spans="1:9" ht="21" customHeight="1">
      <c r="B13" s="94" t="s">
        <v>342</v>
      </c>
      <c r="C13" s="3"/>
      <c r="D13" s="3"/>
      <c r="E13" s="3"/>
      <c r="F13" s="3"/>
      <c r="G13" s="76">
        <v>18120.59</v>
      </c>
      <c r="H13" s="3"/>
      <c r="I13" s="3"/>
    </row>
    <row r="14" spans="1:9" ht="21" customHeight="1">
      <c r="B14" s="94" t="s">
        <v>343</v>
      </c>
      <c r="C14" s="3"/>
      <c r="D14" s="3"/>
      <c r="E14" s="3"/>
      <c r="F14" s="3"/>
      <c r="G14" s="76">
        <v>161000</v>
      </c>
      <c r="H14" s="3"/>
      <c r="I14" s="3"/>
    </row>
    <row r="15" spans="1:9" ht="21" customHeight="1">
      <c r="B15" s="94"/>
      <c r="C15" s="3"/>
      <c r="D15" s="3"/>
      <c r="E15" s="3"/>
      <c r="F15" s="3"/>
      <c r="G15" s="76"/>
      <c r="H15" s="3"/>
      <c r="I15" s="3"/>
    </row>
    <row r="16" spans="1:9" ht="21" customHeight="1" thickBot="1">
      <c r="B16" s="5" t="s">
        <v>3</v>
      </c>
      <c r="C16" s="3"/>
      <c r="D16" s="3"/>
      <c r="E16" s="3"/>
      <c r="F16" s="3"/>
      <c r="G16" s="192">
        <f>SUM(G9:G15)</f>
        <v>541725.03</v>
      </c>
      <c r="H16" s="3"/>
      <c r="I16" s="3"/>
    </row>
    <row r="17" spans="1:9" ht="21" customHeight="1" thickTop="1">
      <c r="B17" s="3"/>
      <c r="C17" s="3"/>
      <c r="D17" s="3"/>
      <c r="E17" s="3"/>
      <c r="F17" s="3"/>
      <c r="G17" s="3"/>
      <c r="H17" s="3"/>
      <c r="I17" s="3"/>
    </row>
    <row r="18" spans="1:9" ht="21" customHeight="1">
      <c r="B18" s="3"/>
      <c r="C18" s="3"/>
      <c r="D18" s="3"/>
      <c r="E18" s="3"/>
      <c r="F18" s="3"/>
      <c r="G18" s="3"/>
      <c r="H18" s="3"/>
      <c r="I18" s="3"/>
    </row>
    <row r="19" spans="1:9" ht="21" customHeight="1">
      <c r="B19" s="3"/>
      <c r="C19" s="3"/>
      <c r="D19" s="3"/>
      <c r="E19" s="3"/>
      <c r="F19" s="3"/>
      <c r="G19" s="3"/>
      <c r="H19" s="3"/>
      <c r="I19" s="3"/>
    </row>
    <row r="20" spans="1:9" ht="21" customHeight="1">
      <c r="B20" s="3"/>
      <c r="C20" s="3"/>
      <c r="D20" s="3"/>
      <c r="E20" s="3"/>
      <c r="F20" s="3"/>
      <c r="G20" s="3"/>
      <c r="H20" s="3"/>
      <c r="I20" s="3"/>
    </row>
    <row r="21" spans="1:9" ht="21" customHeight="1">
      <c r="A21" s="5" t="s">
        <v>248</v>
      </c>
      <c r="B21" s="5"/>
      <c r="C21" s="5"/>
      <c r="D21" s="3"/>
      <c r="E21" s="3"/>
      <c r="F21" s="3"/>
      <c r="G21" s="168"/>
      <c r="H21" s="3"/>
      <c r="I21" s="3"/>
    </row>
    <row r="22" spans="1:9" ht="21" customHeight="1">
      <c r="A22" s="3" t="s">
        <v>585</v>
      </c>
      <c r="B22" s="3"/>
      <c r="C22" s="3"/>
      <c r="D22" s="3"/>
      <c r="E22" s="3"/>
      <c r="F22" s="3"/>
      <c r="G22" s="168"/>
      <c r="H22" s="3"/>
      <c r="I22" s="3"/>
    </row>
    <row r="23" spans="1:9" ht="21" customHeight="1">
      <c r="A23" s="3" t="s">
        <v>586</v>
      </c>
      <c r="B23" s="3"/>
      <c r="C23" s="3"/>
      <c r="D23" s="3"/>
      <c r="E23" s="3"/>
      <c r="F23" s="3"/>
      <c r="G23" s="168"/>
      <c r="H23" s="3"/>
      <c r="I23" s="3"/>
    </row>
    <row r="24" spans="1:9" ht="21" customHeight="1">
      <c r="B24" s="3"/>
      <c r="C24" s="3"/>
      <c r="D24" s="3"/>
      <c r="E24" s="3"/>
      <c r="F24" s="3"/>
      <c r="G24" s="3"/>
      <c r="H24" s="3"/>
      <c r="I24" s="3"/>
    </row>
    <row r="25" spans="1:9" ht="21" customHeight="1">
      <c r="B25" s="3"/>
      <c r="C25" s="3"/>
      <c r="D25" s="3"/>
      <c r="E25" s="3"/>
      <c r="F25" s="3"/>
      <c r="G25" s="3"/>
      <c r="H25" s="3"/>
      <c r="I25" s="3"/>
    </row>
    <row r="26" spans="1:9" ht="21" customHeight="1">
      <c r="B26" s="3"/>
      <c r="C26" s="3"/>
      <c r="D26" s="3"/>
      <c r="E26" s="3"/>
      <c r="F26" s="3"/>
      <c r="G26" s="3"/>
      <c r="H26" s="3"/>
      <c r="I26" s="3"/>
    </row>
    <row r="27" spans="1:9" ht="21" customHeight="1">
      <c r="B27" s="3"/>
      <c r="C27" s="3"/>
      <c r="D27" s="3"/>
      <c r="E27" s="3"/>
      <c r="F27" s="3"/>
      <c r="G27" s="3"/>
      <c r="H27" s="3"/>
      <c r="I27" s="3"/>
    </row>
    <row r="28" spans="1:9" ht="21" customHeight="1">
      <c r="B28" s="3"/>
      <c r="C28" s="3"/>
      <c r="D28" s="3"/>
      <c r="E28" s="3"/>
      <c r="F28" s="3"/>
      <c r="G28" s="3"/>
      <c r="H28" s="3"/>
      <c r="I28" s="3"/>
    </row>
    <row r="29" spans="1:9" ht="21" customHeight="1">
      <c r="B29" s="3"/>
      <c r="C29" s="3"/>
      <c r="D29" s="3"/>
      <c r="E29" s="3"/>
      <c r="F29" s="3"/>
      <c r="G29" s="3"/>
      <c r="H29" s="3"/>
      <c r="I29" s="3"/>
    </row>
    <row r="30" spans="1:9" ht="21" customHeight="1">
      <c r="B30" s="3"/>
      <c r="C30" s="3"/>
      <c r="D30" s="3"/>
      <c r="E30" s="3"/>
      <c r="F30" s="3"/>
      <c r="G30" s="3"/>
      <c r="H30" s="3"/>
      <c r="I30" s="3"/>
    </row>
    <row r="31" spans="1:9" ht="21" customHeight="1">
      <c r="B31" s="3"/>
      <c r="C31" s="3"/>
      <c r="D31" s="3"/>
      <c r="E31" s="3"/>
      <c r="F31" s="3"/>
      <c r="G31" s="3"/>
      <c r="H31" s="3"/>
      <c r="I31" s="3"/>
    </row>
    <row r="32" spans="1:9" ht="21" customHeight="1">
      <c r="B32" s="3"/>
      <c r="C32" s="3"/>
      <c r="D32" s="3"/>
      <c r="E32" s="3"/>
      <c r="F32" s="3"/>
      <c r="G32" s="3"/>
      <c r="H32" s="3"/>
      <c r="I32" s="3"/>
    </row>
    <row r="33" spans="1:9" ht="21" customHeight="1">
      <c r="B33" s="3"/>
      <c r="C33" s="3"/>
      <c r="D33" s="3"/>
      <c r="E33" s="3"/>
      <c r="F33" s="3"/>
      <c r="G33" s="3"/>
      <c r="H33" s="3"/>
      <c r="I33" s="3"/>
    </row>
    <row r="34" spans="1:9" ht="21" customHeight="1">
      <c r="B34" s="3"/>
      <c r="C34" s="3"/>
      <c r="D34" s="3"/>
      <c r="E34" s="3"/>
      <c r="F34" s="3"/>
      <c r="G34" s="3"/>
      <c r="H34" s="3"/>
      <c r="I34" s="3"/>
    </row>
    <row r="35" spans="1:9" ht="21" customHeight="1">
      <c r="B35" s="3"/>
      <c r="C35" s="3"/>
      <c r="D35" s="3"/>
      <c r="E35" s="3"/>
      <c r="F35" s="3"/>
      <c r="G35" s="3"/>
      <c r="H35" s="3"/>
      <c r="I35" s="3"/>
    </row>
    <row r="36" spans="1:9" ht="21" customHeight="1">
      <c r="B36" s="3"/>
      <c r="C36" s="3"/>
      <c r="D36" s="3"/>
      <c r="E36" s="3"/>
      <c r="F36" s="3"/>
      <c r="G36" s="3"/>
      <c r="H36" s="3"/>
      <c r="I36" s="3"/>
    </row>
    <row r="37" spans="1:9" ht="21" customHeight="1">
      <c r="B37" s="3"/>
      <c r="C37" s="3"/>
      <c r="D37" s="3"/>
      <c r="E37" s="3"/>
      <c r="F37" s="3"/>
      <c r="G37" s="3"/>
      <c r="H37" s="3"/>
      <c r="I37" s="3"/>
    </row>
    <row r="38" spans="1:9" ht="21" customHeight="1">
      <c r="B38" s="3"/>
      <c r="C38" s="3"/>
      <c r="D38" s="3"/>
      <c r="E38" s="3"/>
      <c r="F38" s="3"/>
      <c r="G38" s="3"/>
      <c r="H38" s="3"/>
      <c r="I38" s="3"/>
    </row>
    <row r="39" spans="1:9" ht="21" customHeight="1">
      <c r="B39" s="3"/>
      <c r="C39" s="3"/>
      <c r="D39" s="3"/>
      <c r="E39" s="3"/>
      <c r="F39" s="3"/>
      <c r="G39" s="3"/>
      <c r="H39" s="3"/>
      <c r="I39" s="3"/>
    </row>
    <row r="40" spans="1:9" ht="21" customHeight="1">
      <c r="B40" s="3"/>
      <c r="C40" s="3"/>
      <c r="D40" s="3"/>
      <c r="E40" s="3"/>
      <c r="F40" s="3"/>
      <c r="G40" s="3"/>
      <c r="H40" s="3"/>
      <c r="I40" s="3"/>
    </row>
    <row r="41" spans="1:9" ht="21" customHeight="1">
      <c r="A41" s="5" t="s">
        <v>62</v>
      </c>
      <c r="B41" s="5"/>
      <c r="C41" s="5"/>
      <c r="D41" s="3"/>
      <c r="E41" s="3"/>
      <c r="F41" s="3"/>
      <c r="G41" s="3"/>
      <c r="H41" s="3"/>
      <c r="I41" s="3"/>
    </row>
    <row r="42" spans="1:9" ht="21" customHeight="1">
      <c r="B42" s="3" t="s">
        <v>63</v>
      </c>
      <c r="C42" s="3"/>
      <c r="D42" s="3"/>
      <c r="E42" s="3"/>
      <c r="F42" s="3"/>
      <c r="G42" s="3"/>
      <c r="H42" s="3"/>
      <c r="I42" s="3"/>
    </row>
    <row r="43" spans="1:9" ht="21" customHeight="1">
      <c r="B43" s="3" t="s">
        <v>63</v>
      </c>
      <c r="C43" s="3"/>
      <c r="D43" s="3"/>
      <c r="E43" s="3"/>
      <c r="F43" s="3"/>
      <c r="G43" s="3"/>
      <c r="H43" s="3"/>
      <c r="I43" s="3"/>
    </row>
    <row r="44" spans="1:9" ht="21" customHeight="1" thickBot="1">
      <c r="B44" s="5" t="s">
        <v>3</v>
      </c>
      <c r="C44" s="3"/>
      <c r="D44" s="3"/>
      <c r="E44" s="3"/>
      <c r="F44" s="3"/>
      <c r="G44" s="15"/>
      <c r="H44" s="3"/>
      <c r="I44" s="3"/>
    </row>
    <row r="45" spans="1:9" ht="21" customHeight="1" thickTop="1">
      <c r="B45" s="3"/>
      <c r="C45" s="3"/>
      <c r="D45" s="3"/>
      <c r="E45" s="3"/>
      <c r="F45" s="3"/>
      <c r="G45" s="3"/>
      <c r="H45" s="3"/>
      <c r="I45" s="3"/>
    </row>
    <row r="46" spans="1:9" ht="21" customHeight="1">
      <c r="A46" s="5" t="s">
        <v>64</v>
      </c>
      <c r="B46" s="5"/>
      <c r="C46" s="3"/>
      <c r="D46" s="3"/>
      <c r="E46" s="3"/>
      <c r="F46" s="3"/>
      <c r="G46" s="3"/>
      <c r="H46" s="3"/>
      <c r="I46" s="3"/>
    </row>
    <row r="47" spans="1:9" ht="21" customHeight="1">
      <c r="B47" s="3"/>
      <c r="C47" s="3"/>
      <c r="D47" s="3"/>
      <c r="E47" s="3"/>
      <c r="F47" s="3"/>
      <c r="G47" s="3"/>
      <c r="H47" s="3"/>
      <c r="I47" s="3"/>
    </row>
    <row r="48" spans="1:9" ht="21" customHeight="1">
      <c r="A48" s="399" t="s">
        <v>65</v>
      </c>
      <c r="B48" s="399" t="s">
        <v>66</v>
      </c>
      <c r="C48" s="395" t="s">
        <v>67</v>
      </c>
      <c r="D48" s="396"/>
      <c r="E48" s="399" t="s">
        <v>71</v>
      </c>
      <c r="F48" s="399" t="s">
        <v>68</v>
      </c>
      <c r="G48" s="395" t="s">
        <v>69</v>
      </c>
      <c r="H48" s="396"/>
      <c r="I48" s="399" t="s">
        <v>70</v>
      </c>
    </row>
    <row r="49" spans="1:9" ht="21" customHeight="1">
      <c r="A49" s="400"/>
      <c r="B49" s="400"/>
      <c r="C49" s="397"/>
      <c r="D49" s="398"/>
      <c r="E49" s="400"/>
      <c r="F49" s="400"/>
      <c r="G49" s="397"/>
      <c r="H49" s="398"/>
      <c r="I49" s="400"/>
    </row>
    <row r="50" spans="1:9" ht="21" customHeight="1">
      <c r="A50" s="21"/>
      <c r="B50" s="9"/>
      <c r="C50" s="9"/>
      <c r="D50" s="9"/>
      <c r="E50" s="9"/>
      <c r="F50" s="9"/>
      <c r="G50" s="9"/>
      <c r="H50" s="9"/>
      <c r="I50" s="9"/>
    </row>
    <row r="51" spans="1:9" ht="21" customHeight="1">
      <c r="A51" s="21"/>
      <c r="B51" s="21"/>
      <c r="C51" s="21"/>
      <c r="D51" s="21"/>
      <c r="E51" s="21"/>
      <c r="F51" s="21"/>
      <c r="G51" s="21"/>
      <c r="H51" s="21"/>
      <c r="I51" s="21"/>
    </row>
    <row r="52" spans="1:9" ht="21" customHeight="1">
      <c r="A52" s="21"/>
      <c r="B52" s="21"/>
      <c r="C52" s="21"/>
      <c r="D52" s="21"/>
      <c r="E52" s="21"/>
      <c r="F52" s="21"/>
      <c r="G52" s="21"/>
      <c r="H52" s="21"/>
      <c r="I52" s="21"/>
    </row>
    <row r="53" spans="1:9" ht="21" customHeight="1">
      <c r="A53" s="21"/>
      <c r="B53" s="21"/>
      <c r="C53" s="21"/>
      <c r="D53" s="21"/>
      <c r="E53" s="21"/>
      <c r="F53" s="21"/>
      <c r="G53" s="21"/>
      <c r="H53" s="21"/>
      <c r="I53" s="21"/>
    </row>
    <row r="54" spans="1:9" ht="21" customHeight="1">
      <c r="A54" s="21"/>
      <c r="B54" s="21"/>
      <c r="C54" s="21"/>
      <c r="D54" s="21"/>
      <c r="E54" s="21"/>
      <c r="F54" s="21"/>
      <c r="G54" s="21"/>
      <c r="H54" s="21"/>
      <c r="I54" s="21"/>
    </row>
    <row r="55" spans="1:9" ht="21" customHeight="1">
      <c r="A55" s="21"/>
      <c r="B55" s="21"/>
      <c r="C55" s="21"/>
      <c r="D55" s="21"/>
      <c r="E55" s="21"/>
      <c r="F55" s="21"/>
      <c r="G55" s="21"/>
      <c r="H55" s="21"/>
      <c r="I55" s="21"/>
    </row>
    <row r="56" spans="1:9" ht="21" customHeight="1">
      <c r="A56" s="21"/>
      <c r="B56" s="21"/>
      <c r="C56" s="21"/>
      <c r="D56" s="21"/>
      <c r="E56" s="21"/>
      <c r="F56" s="21"/>
      <c r="G56" s="21"/>
      <c r="H56" s="21"/>
      <c r="I56" s="21"/>
    </row>
    <row r="57" spans="1:9" ht="21" customHeight="1">
      <c r="A57" s="21"/>
      <c r="B57" s="21"/>
      <c r="C57" s="21"/>
      <c r="D57" s="21"/>
      <c r="E57" s="21"/>
      <c r="F57" s="21"/>
      <c r="G57" s="21"/>
      <c r="H57" s="21"/>
      <c r="I57" s="21"/>
    </row>
    <row r="58" spans="1:9" ht="21" customHeight="1">
      <c r="A58" s="21"/>
      <c r="B58" s="21"/>
      <c r="C58" s="21"/>
      <c r="D58" s="21"/>
      <c r="E58" s="21"/>
      <c r="F58" s="21"/>
      <c r="G58" s="21"/>
      <c r="H58" s="21"/>
      <c r="I58" s="21"/>
    </row>
    <row r="59" spans="1:9" ht="21" customHeight="1">
      <c r="A59" s="21"/>
      <c r="B59" s="21"/>
      <c r="C59" s="21"/>
      <c r="D59" s="21"/>
      <c r="E59" s="21"/>
      <c r="F59" s="21"/>
      <c r="G59" s="21"/>
      <c r="H59" s="21"/>
      <c r="I59" s="21"/>
    </row>
    <row r="60" spans="1:9" ht="21" customHeight="1">
      <c r="A60" s="393" t="s">
        <v>3</v>
      </c>
      <c r="B60" s="394"/>
      <c r="C60" s="2"/>
      <c r="D60" s="2"/>
      <c r="E60" s="2"/>
      <c r="F60" s="2"/>
      <c r="G60" s="2"/>
      <c r="H60" s="2"/>
      <c r="I60" s="2"/>
    </row>
    <row r="61" spans="1:9" ht="21" customHeight="1"/>
    <row r="62" spans="1:9" ht="21" customHeight="1">
      <c r="A62" s="5" t="s">
        <v>72</v>
      </c>
      <c r="B62" s="5"/>
      <c r="C62" s="5"/>
    </row>
    <row r="63" spans="1:9" ht="21" customHeight="1">
      <c r="B63" s="3" t="s">
        <v>73</v>
      </c>
      <c r="C63" s="3"/>
      <c r="D63" s="3"/>
      <c r="E63" s="3"/>
      <c r="F63" s="3"/>
      <c r="G63" s="3"/>
      <c r="H63" s="3"/>
      <c r="I63" s="3"/>
    </row>
    <row r="64" spans="1:9" ht="21" customHeight="1">
      <c r="B64" s="3" t="s">
        <v>74</v>
      </c>
      <c r="C64" s="3"/>
      <c r="D64" s="3"/>
      <c r="E64" s="3"/>
      <c r="F64" s="3"/>
      <c r="G64" s="3"/>
      <c r="H64" s="3"/>
      <c r="I64" s="3"/>
    </row>
    <row r="65" spans="2:9" ht="21" customHeight="1" thickBot="1">
      <c r="B65" s="5" t="s">
        <v>3</v>
      </c>
      <c r="C65" s="3"/>
      <c r="D65" s="3"/>
      <c r="E65" s="3"/>
      <c r="F65" s="3"/>
      <c r="G65" s="15"/>
      <c r="H65" s="3"/>
      <c r="I65" s="3"/>
    </row>
    <row r="66" spans="2:9" ht="21" customHeight="1" thickTop="1">
      <c r="B66" s="3"/>
      <c r="C66" s="3"/>
      <c r="D66" s="3"/>
      <c r="E66" s="3"/>
      <c r="F66" s="3"/>
      <c r="G66" s="3"/>
      <c r="H66" s="3"/>
      <c r="I66" s="3"/>
    </row>
    <row r="67" spans="2:9" ht="21" customHeight="1"/>
    <row r="68" spans="2:9" ht="21" customHeight="1"/>
    <row r="69" spans="2:9" ht="21" customHeight="1"/>
    <row r="70" spans="2:9" ht="21" customHeight="1"/>
    <row r="71" spans="2:9" ht="21" customHeight="1"/>
    <row r="72" spans="2:9" ht="21" customHeight="1"/>
    <row r="73" spans="2:9" ht="21" customHeight="1"/>
    <row r="74" spans="2:9" ht="21" customHeight="1"/>
    <row r="75" spans="2:9" ht="21" customHeight="1"/>
    <row r="76" spans="2:9" ht="21" customHeight="1"/>
    <row r="77" spans="2:9" ht="21" customHeight="1"/>
    <row r="78" spans="2:9" ht="21" customHeight="1"/>
    <row r="79" spans="2:9" ht="21" customHeight="1"/>
    <row r="80" spans="2:9" ht="21" customHeight="1"/>
    <row r="81" ht="21" customHeight="1"/>
  </sheetData>
  <mergeCells count="11">
    <mergeCell ref="A60:B60"/>
    <mergeCell ref="A3:I3"/>
    <mergeCell ref="A4:I4"/>
    <mergeCell ref="A5:I5"/>
    <mergeCell ref="G48:H49"/>
    <mergeCell ref="I48:I49"/>
    <mergeCell ref="F48:F49"/>
    <mergeCell ref="E48:E49"/>
    <mergeCell ref="C48:D49"/>
    <mergeCell ref="B48:B49"/>
    <mergeCell ref="A48:A49"/>
  </mergeCells>
  <pageMargins left="0.67" right="0.31496062992125984" top="0.55118110236220474" bottom="0.35433070866141736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3:K59"/>
  <sheetViews>
    <sheetView topLeftCell="A7" workbookViewId="0">
      <selection activeCell="G42" sqref="G42"/>
    </sheetView>
  </sheetViews>
  <sheetFormatPr defaultRowHeight="14.25"/>
  <cols>
    <col min="4" max="4" width="4.75" customWidth="1"/>
    <col min="5" max="5" width="11.5" customWidth="1"/>
    <col min="6" max="6" width="9.875" customWidth="1"/>
    <col min="7" max="7" width="10.875" customWidth="1"/>
    <col min="8" max="8" width="11.5" customWidth="1"/>
    <col min="9" max="9" width="10.875" customWidth="1"/>
  </cols>
  <sheetData>
    <row r="3" spans="1:11" ht="23.25">
      <c r="A3" s="361" t="s">
        <v>298</v>
      </c>
      <c r="B3" s="361"/>
      <c r="C3" s="361"/>
      <c r="D3" s="361"/>
      <c r="E3" s="361"/>
      <c r="F3" s="361"/>
      <c r="G3" s="361"/>
      <c r="H3" s="361"/>
      <c r="I3" s="361"/>
    </row>
    <row r="4" spans="1:11" ht="23.25">
      <c r="A4" s="361" t="s">
        <v>41</v>
      </c>
      <c r="B4" s="361"/>
      <c r="C4" s="361"/>
      <c r="D4" s="361"/>
      <c r="E4" s="361"/>
      <c r="F4" s="361"/>
      <c r="G4" s="361"/>
      <c r="H4" s="361"/>
      <c r="I4" s="361"/>
    </row>
    <row r="5" spans="1:11" ht="23.25">
      <c r="A5" s="361" t="s">
        <v>344</v>
      </c>
      <c r="B5" s="361"/>
      <c r="C5" s="361"/>
      <c r="D5" s="361"/>
      <c r="E5" s="361"/>
      <c r="F5" s="361"/>
      <c r="G5" s="361"/>
      <c r="H5" s="361"/>
      <c r="I5" s="361"/>
    </row>
    <row r="6" spans="1:11" s="3" customFormat="1" ht="21"/>
    <row r="7" spans="1:11" s="3" customFormat="1" ht="21">
      <c r="A7" s="5" t="s">
        <v>259</v>
      </c>
      <c r="B7" s="5"/>
    </row>
    <row r="8" spans="1:11" s="3" customFormat="1" ht="21">
      <c r="A8" s="3" t="s">
        <v>345</v>
      </c>
      <c r="F8" s="76"/>
      <c r="I8" s="76">
        <v>21547060.09</v>
      </c>
    </row>
    <row r="9" spans="1:11" s="3" customFormat="1" ht="21">
      <c r="B9" s="3" t="s">
        <v>75</v>
      </c>
      <c r="F9" s="76">
        <v>5241352.8899999997</v>
      </c>
    </row>
    <row r="10" spans="1:11" s="3" customFormat="1" ht="21">
      <c r="B10" s="3" t="s">
        <v>76</v>
      </c>
      <c r="F10" s="76"/>
    </row>
    <row r="11" spans="1:11" s="3" customFormat="1" ht="21">
      <c r="B11" s="3" t="s">
        <v>77</v>
      </c>
      <c r="F11" s="85">
        <v>1310338.22</v>
      </c>
      <c r="I11" s="80"/>
    </row>
    <row r="12" spans="1:11" s="3" customFormat="1" ht="21">
      <c r="A12" s="94" t="s">
        <v>260</v>
      </c>
      <c r="B12" s="3" t="s">
        <v>78</v>
      </c>
      <c r="F12" s="76"/>
      <c r="G12" s="80">
        <f>F9-F11</f>
        <v>3931014.67</v>
      </c>
      <c r="K12" s="33"/>
    </row>
    <row r="13" spans="1:11" s="3" customFormat="1" ht="21">
      <c r="A13" s="94"/>
      <c r="B13" s="3" t="s">
        <v>346</v>
      </c>
      <c r="F13" s="76"/>
      <c r="G13" s="80">
        <v>79750</v>
      </c>
      <c r="K13" s="33"/>
    </row>
    <row r="14" spans="1:11" s="3" customFormat="1" ht="21">
      <c r="A14" s="94"/>
      <c r="B14" s="3" t="s">
        <v>347</v>
      </c>
      <c r="F14" s="76"/>
      <c r="G14" s="80">
        <v>2935.93</v>
      </c>
      <c r="K14" s="33"/>
    </row>
    <row r="15" spans="1:11" s="3" customFormat="1" ht="21">
      <c r="A15" s="94"/>
      <c r="B15" s="3" t="s">
        <v>565</v>
      </c>
      <c r="F15" s="76"/>
      <c r="G15" s="80">
        <v>58352.4</v>
      </c>
      <c r="K15" s="33"/>
    </row>
    <row r="16" spans="1:11" s="3" customFormat="1" ht="21">
      <c r="A16" s="94"/>
      <c r="B16" s="3" t="s">
        <v>348</v>
      </c>
      <c r="F16" s="76"/>
      <c r="G16" s="80">
        <v>500</v>
      </c>
      <c r="K16" s="33"/>
    </row>
    <row r="17" spans="1:11" s="3" customFormat="1" ht="21">
      <c r="A17" s="94"/>
      <c r="B17" s="3" t="s">
        <v>349</v>
      </c>
      <c r="F17" s="76"/>
      <c r="G17" s="80">
        <v>100</v>
      </c>
      <c r="K17" s="33"/>
    </row>
    <row r="18" spans="1:11" s="3" customFormat="1" ht="21">
      <c r="A18" s="94"/>
      <c r="B18" s="3" t="s">
        <v>566</v>
      </c>
      <c r="F18" s="76"/>
      <c r="G18" s="80">
        <v>95096</v>
      </c>
      <c r="K18" s="33"/>
    </row>
    <row r="19" spans="1:11" s="3" customFormat="1" ht="21">
      <c r="A19" s="94"/>
      <c r="B19" s="3" t="s">
        <v>350</v>
      </c>
      <c r="F19" s="76"/>
      <c r="G19" s="167">
        <v>9276</v>
      </c>
      <c r="H19" s="76"/>
      <c r="I19" s="76">
        <v>4177025</v>
      </c>
      <c r="K19" s="33"/>
    </row>
    <row r="20" spans="1:11" s="3" customFormat="1" ht="21">
      <c r="A20" s="94" t="s">
        <v>351</v>
      </c>
      <c r="B20" s="3" t="s">
        <v>292</v>
      </c>
      <c r="F20" s="76"/>
      <c r="G20" s="167"/>
      <c r="I20" s="76">
        <v>4963500</v>
      </c>
      <c r="K20" s="33"/>
    </row>
    <row r="21" spans="1:11" s="3" customFormat="1" ht="21">
      <c r="A21" s="94"/>
      <c r="B21" s="3" t="s">
        <v>567</v>
      </c>
      <c r="F21" s="76"/>
      <c r="G21" s="167"/>
      <c r="I21" s="76">
        <v>44000</v>
      </c>
      <c r="K21" s="33"/>
    </row>
    <row r="22" spans="1:11" s="3" customFormat="1" ht="21.75" thickBot="1">
      <c r="A22" s="3" t="s">
        <v>583</v>
      </c>
      <c r="G22" s="80"/>
      <c r="I22" s="77">
        <f>I8+I19-I20-I21</f>
        <v>20716585.09</v>
      </c>
    </row>
    <row r="23" spans="1:11" s="3" customFormat="1" ht="21.75" thickTop="1"/>
    <row r="24" spans="1:11" s="3" customFormat="1" ht="21">
      <c r="A24" s="3" t="s">
        <v>584</v>
      </c>
    </row>
    <row r="25" spans="1:11" s="3" customFormat="1" ht="21">
      <c r="B25" s="3" t="s">
        <v>79</v>
      </c>
      <c r="G25" s="76"/>
      <c r="H25" s="76">
        <v>7056</v>
      </c>
    </row>
    <row r="26" spans="1:11" s="3" customFormat="1" ht="21">
      <c r="B26" s="3" t="s">
        <v>277</v>
      </c>
      <c r="G26" s="76"/>
      <c r="H26" s="76">
        <v>2220</v>
      </c>
    </row>
    <row r="27" spans="1:11" s="3" customFormat="1" ht="21">
      <c r="B27" s="3" t="s">
        <v>278</v>
      </c>
      <c r="G27" s="76"/>
      <c r="H27" s="76">
        <v>5615200</v>
      </c>
    </row>
    <row r="28" spans="1:11" s="3" customFormat="1" ht="21">
      <c r="B28" s="3" t="s">
        <v>295</v>
      </c>
      <c r="G28" s="76"/>
      <c r="H28" s="76">
        <v>800000</v>
      </c>
    </row>
    <row r="29" spans="1:11" s="3" customFormat="1" ht="21">
      <c r="B29" s="3" t="s">
        <v>296</v>
      </c>
      <c r="G29" s="76"/>
      <c r="H29" s="76">
        <v>0</v>
      </c>
    </row>
    <row r="30" spans="1:11" s="3" customFormat="1" ht="21">
      <c r="B30" s="3" t="s">
        <v>297</v>
      </c>
      <c r="G30" s="76"/>
      <c r="H30" s="80">
        <f>SUM(I22-H25-H26-H27-H28-H29)</f>
        <v>14292109.09</v>
      </c>
    </row>
    <row r="31" spans="1:11" s="3" customFormat="1" ht="21.75" thickBot="1">
      <c r="H31" s="77">
        <f>SUM(H25:H30)</f>
        <v>20716585.09</v>
      </c>
    </row>
    <row r="32" spans="1:11" s="3" customFormat="1" ht="21.75" thickTop="1"/>
    <row r="33" spans="1:7" s="3" customFormat="1" ht="21"/>
    <row r="34" spans="1:7" s="3" customFormat="1" ht="21.75">
      <c r="A34" s="5" t="s">
        <v>248</v>
      </c>
      <c r="B34" s="5"/>
      <c r="C34" s="5"/>
      <c r="G34" s="168"/>
    </row>
    <row r="35" spans="1:7" s="3" customFormat="1" ht="21.75">
      <c r="A35" s="3" t="s">
        <v>302</v>
      </c>
      <c r="G35" s="168"/>
    </row>
    <row r="36" spans="1:7" s="3" customFormat="1" ht="21.75">
      <c r="A36" s="3" t="s">
        <v>303</v>
      </c>
      <c r="G36" s="168"/>
    </row>
    <row r="37" spans="1:7" s="3" customFormat="1" ht="21"/>
    <row r="38" spans="1:7" s="3" customFormat="1" ht="21"/>
    <row r="39" spans="1:7" s="3" customFormat="1" ht="21"/>
    <row r="40" spans="1:7" s="3" customFormat="1" ht="23.25">
      <c r="B40" s="4"/>
      <c r="C40" s="6"/>
      <c r="D40" s="4"/>
      <c r="E40" s="88"/>
    </row>
    <row r="41" spans="1:7" s="3" customFormat="1" ht="23.25">
      <c r="B41" s="4"/>
      <c r="C41" s="6"/>
      <c r="D41" s="4"/>
      <c r="E41" s="88"/>
    </row>
    <row r="42" spans="1:7" s="3" customFormat="1" ht="23.25">
      <c r="B42" s="4"/>
      <c r="C42" s="6"/>
      <c r="D42" s="4"/>
      <c r="E42" s="88"/>
    </row>
    <row r="43" spans="1:7" s="3" customFormat="1" ht="23.25">
      <c r="B43" s="4"/>
      <c r="C43" s="6"/>
      <c r="D43" s="4"/>
      <c r="E43" s="88"/>
    </row>
    <row r="44" spans="1:7" s="3" customFormat="1" ht="21"/>
    <row r="45" spans="1:7" s="3" customFormat="1" ht="21"/>
    <row r="46" spans="1:7" s="3" customFormat="1" ht="21"/>
    <row r="47" spans="1:7" s="3" customFormat="1" ht="21"/>
    <row r="48" spans="1:7" s="3" customFormat="1" ht="21"/>
    <row r="49" s="3" customFormat="1" ht="21"/>
    <row r="50" s="3" customFormat="1" ht="21"/>
    <row r="51" s="3" customFormat="1" ht="21"/>
    <row r="52" s="3" customFormat="1" ht="21"/>
    <row r="53" s="3" customFormat="1" ht="21"/>
    <row r="54" s="3" customFormat="1" ht="21"/>
    <row r="55" s="3" customFormat="1" ht="21"/>
    <row r="56" s="3" customFormat="1" ht="21"/>
    <row r="57" s="3" customFormat="1" ht="21"/>
    <row r="58" s="3" customFormat="1" ht="21"/>
    <row r="59" s="3" customFormat="1" ht="21"/>
  </sheetData>
  <mergeCells count="3">
    <mergeCell ref="A3:I3"/>
    <mergeCell ref="A4:I4"/>
    <mergeCell ref="A5:I5"/>
  </mergeCells>
  <pageMargins left="0.48" right="0.39370078740157483" top="0.55118110236220474" bottom="0.3937007874015748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sqref="A1:I2"/>
    </sheetView>
  </sheetViews>
  <sheetFormatPr defaultRowHeight="14.25"/>
  <cols>
    <col min="6" max="6" width="10.5" customWidth="1"/>
    <col min="8" max="8" width="10.75" customWidth="1"/>
    <col min="9" max="9" width="11" customWidth="1"/>
  </cols>
  <sheetData>
    <row r="1" spans="1:9">
      <c r="A1" t="s">
        <v>289</v>
      </c>
    </row>
    <row r="3" spans="1:9" ht="23.25">
      <c r="A3" s="361" t="s">
        <v>298</v>
      </c>
      <c r="B3" s="361"/>
      <c r="C3" s="361"/>
      <c r="D3" s="361"/>
      <c r="E3" s="361"/>
      <c r="F3" s="361"/>
      <c r="G3" s="361"/>
      <c r="H3" s="361"/>
      <c r="I3" s="361"/>
    </row>
    <row r="4" spans="1:9" ht="23.25">
      <c r="A4" s="361" t="s">
        <v>41</v>
      </c>
      <c r="B4" s="361"/>
      <c r="C4" s="361"/>
      <c r="D4" s="361"/>
      <c r="E4" s="361"/>
      <c r="F4" s="361"/>
      <c r="G4" s="361"/>
      <c r="H4" s="361"/>
      <c r="I4" s="361"/>
    </row>
    <row r="5" spans="1:9" ht="23.25">
      <c r="A5" s="361" t="s">
        <v>344</v>
      </c>
      <c r="B5" s="361"/>
      <c r="C5" s="361"/>
      <c r="D5" s="361"/>
      <c r="E5" s="361"/>
      <c r="F5" s="361"/>
      <c r="G5" s="361"/>
      <c r="H5" s="361"/>
      <c r="I5" s="361"/>
    </row>
    <row r="6" spans="1:9" s="3" customFormat="1" ht="21"/>
    <row r="7" spans="1:9" s="3" customFormat="1" ht="21">
      <c r="A7" s="5" t="s">
        <v>264</v>
      </c>
      <c r="B7" s="5"/>
      <c r="C7" s="5"/>
    </row>
    <row r="8" spans="1:9" s="3" customFormat="1" ht="21">
      <c r="I8" s="105"/>
    </row>
    <row r="9" spans="1:9" s="3" customFormat="1" ht="21">
      <c r="A9" s="3" t="s">
        <v>352</v>
      </c>
      <c r="H9" s="105">
        <v>10860673.85</v>
      </c>
      <c r="I9" s="177"/>
    </row>
    <row r="10" spans="1:9" s="3" customFormat="1" ht="21">
      <c r="B10" s="3" t="s">
        <v>265</v>
      </c>
      <c r="F10" s="109"/>
      <c r="H10" s="85">
        <v>1310338.22</v>
      </c>
      <c r="I10" s="109"/>
    </row>
    <row r="11" spans="1:9" s="3" customFormat="1" ht="21.75" thickBot="1">
      <c r="A11" s="3" t="s">
        <v>353</v>
      </c>
      <c r="F11" s="109"/>
      <c r="H11" s="106">
        <f>SUM(H9:H10)</f>
        <v>12171012.07</v>
      </c>
      <c r="I11" s="177"/>
    </row>
    <row r="12" spans="1:9" s="3" customFormat="1" ht="21.75" thickTop="1">
      <c r="I12" s="105"/>
    </row>
    <row r="13" spans="1:9" s="3" customFormat="1" ht="21">
      <c r="I13" s="105"/>
    </row>
    <row r="14" spans="1:9" s="3" customFormat="1" ht="21">
      <c r="I14" s="105"/>
    </row>
    <row r="15" spans="1:9" s="3" customFormat="1" ht="21"/>
    <row r="16" spans="1:9" s="3" customFormat="1" ht="21"/>
    <row r="20" spans="1:9" ht="21.75">
      <c r="A20" s="5" t="s">
        <v>248</v>
      </c>
      <c r="B20" s="5"/>
      <c r="C20" s="5"/>
      <c r="D20" s="3"/>
      <c r="E20" s="3"/>
      <c r="F20" s="3"/>
      <c r="G20" s="168"/>
      <c r="H20" s="3"/>
      <c r="I20" s="3"/>
    </row>
    <row r="21" spans="1:9" ht="21.75">
      <c r="A21" s="3" t="s">
        <v>404</v>
      </c>
      <c r="B21" s="3"/>
      <c r="C21" s="3"/>
      <c r="D21" s="3"/>
      <c r="E21" s="3"/>
      <c r="F21" s="3"/>
      <c r="G21" s="168"/>
      <c r="H21" s="3"/>
      <c r="I21" s="3"/>
    </row>
    <row r="22" spans="1:9" ht="21.75">
      <c r="A22" s="3" t="s">
        <v>303</v>
      </c>
      <c r="B22" s="3"/>
      <c r="C22" s="3"/>
      <c r="D22" s="3"/>
      <c r="E22" s="3"/>
      <c r="F22" s="3"/>
      <c r="G22" s="168"/>
      <c r="H22" s="3"/>
      <c r="I22" s="3"/>
    </row>
  </sheetData>
  <mergeCells count="3">
    <mergeCell ref="A3:I3"/>
    <mergeCell ref="A4:I4"/>
    <mergeCell ref="A5:I5"/>
  </mergeCells>
  <pageMargins left="0.72" right="0.31496062992125984" top="0.74803149606299213" bottom="0.74803149606299213" header="0.31496062992125984" footer="0.31496062992125984"/>
  <pageSetup paperSize="9" orientation="portrait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M71"/>
  <sheetViews>
    <sheetView topLeftCell="A19" workbookViewId="0">
      <selection activeCell="G43" sqref="G43"/>
    </sheetView>
  </sheetViews>
  <sheetFormatPr defaultColWidth="9" defaultRowHeight="21"/>
  <cols>
    <col min="1" max="1" width="17.75" style="3" customWidth="1"/>
    <col min="2" max="2" width="12.625" style="3" customWidth="1"/>
    <col min="3" max="3" width="36.5" style="3" customWidth="1"/>
    <col min="4" max="4" width="10.875" style="3" customWidth="1"/>
    <col min="5" max="5" width="3.125" style="3" customWidth="1"/>
    <col min="6" max="6" width="9.875" style="3" customWidth="1"/>
    <col min="7" max="7" width="2.875" style="3" customWidth="1"/>
    <col min="8" max="8" width="10.125" style="3" customWidth="1"/>
    <col min="9" max="9" width="3.25" style="3" customWidth="1"/>
    <col min="10" max="10" width="8.75" style="3" customWidth="1"/>
    <col min="11" max="11" width="3" style="3" customWidth="1"/>
    <col min="12" max="12" width="10.125" style="3" customWidth="1"/>
    <col min="13" max="13" width="4.5" style="3" customWidth="1"/>
    <col min="14" max="16384" width="9" style="3"/>
  </cols>
  <sheetData>
    <row r="1" spans="1:13">
      <c r="A1" s="389" t="s">
        <v>298</v>
      </c>
      <c r="B1" s="389"/>
      <c r="C1" s="389"/>
      <c r="D1" s="389"/>
      <c r="E1" s="389"/>
      <c r="F1" s="389"/>
      <c r="G1" s="389"/>
      <c r="H1" s="389"/>
      <c r="I1" s="389"/>
      <c r="J1" s="389"/>
      <c r="K1" s="389"/>
      <c r="L1" s="389"/>
      <c r="M1" s="389"/>
    </row>
    <row r="2" spans="1:13">
      <c r="A2" s="389" t="s">
        <v>41</v>
      </c>
      <c r="B2" s="389"/>
      <c r="C2" s="389"/>
      <c r="D2" s="389"/>
      <c r="E2" s="389"/>
      <c r="F2" s="389"/>
      <c r="G2" s="389"/>
      <c r="H2" s="389"/>
      <c r="I2" s="389"/>
      <c r="J2" s="389"/>
      <c r="K2" s="389"/>
      <c r="L2" s="389"/>
      <c r="M2" s="389"/>
    </row>
    <row r="3" spans="1:13">
      <c r="A3" s="389" t="s">
        <v>405</v>
      </c>
      <c r="B3" s="389"/>
      <c r="C3" s="389"/>
      <c r="D3" s="389"/>
      <c r="E3" s="389"/>
      <c r="F3" s="389"/>
      <c r="G3" s="389"/>
      <c r="H3" s="389"/>
      <c r="I3" s="389"/>
      <c r="J3" s="389"/>
      <c r="K3" s="389"/>
      <c r="L3" s="389"/>
      <c r="M3" s="389"/>
    </row>
    <row r="4" spans="1:13" ht="15" customHeight="1"/>
    <row r="5" spans="1:13">
      <c r="A5" s="5" t="s">
        <v>402</v>
      </c>
      <c r="B5" s="5"/>
    </row>
    <row r="6" spans="1:13" ht="13.5" customHeight="1"/>
    <row r="7" spans="1:13">
      <c r="A7" s="399" t="s">
        <v>57</v>
      </c>
      <c r="B7" s="399" t="s">
        <v>58</v>
      </c>
      <c r="C7" s="399" t="s">
        <v>59</v>
      </c>
      <c r="D7" s="402" t="s">
        <v>80</v>
      </c>
      <c r="E7" s="402"/>
      <c r="F7" s="399" t="s">
        <v>82</v>
      </c>
      <c r="G7" s="399"/>
      <c r="H7" s="399" t="s">
        <v>86</v>
      </c>
      <c r="I7" s="399"/>
      <c r="J7" s="399" t="s">
        <v>83</v>
      </c>
      <c r="K7" s="399"/>
      <c r="L7" s="399" t="s">
        <v>84</v>
      </c>
      <c r="M7" s="399"/>
    </row>
    <row r="8" spans="1:13">
      <c r="A8" s="400"/>
      <c r="B8" s="400"/>
      <c r="C8" s="400"/>
      <c r="D8" s="401" t="s">
        <v>81</v>
      </c>
      <c r="E8" s="401"/>
      <c r="F8" s="400"/>
      <c r="G8" s="400"/>
      <c r="H8" s="400"/>
      <c r="I8" s="400"/>
      <c r="J8" s="400"/>
      <c r="K8" s="400"/>
      <c r="L8" s="400"/>
      <c r="M8" s="400"/>
    </row>
    <row r="9" spans="1:13">
      <c r="A9" s="12" t="s">
        <v>14</v>
      </c>
      <c r="B9" s="9" t="s">
        <v>12</v>
      </c>
      <c r="C9" s="9" t="s">
        <v>360</v>
      </c>
      <c r="D9" s="73">
        <v>498400</v>
      </c>
      <c r="E9" s="12" t="s">
        <v>249</v>
      </c>
      <c r="F9" s="73">
        <v>497000</v>
      </c>
      <c r="G9" s="12" t="s">
        <v>249</v>
      </c>
      <c r="H9" s="73">
        <v>497000</v>
      </c>
      <c r="I9" s="12" t="s">
        <v>249</v>
      </c>
      <c r="J9" s="73">
        <f>D9-F9</f>
        <v>1400</v>
      </c>
      <c r="K9" s="12" t="s">
        <v>249</v>
      </c>
      <c r="L9" s="9" t="s">
        <v>243</v>
      </c>
      <c r="M9" s="12" t="s">
        <v>249</v>
      </c>
    </row>
    <row r="10" spans="1:13">
      <c r="A10" s="12"/>
      <c r="B10" s="91"/>
      <c r="C10" s="9"/>
      <c r="D10" s="73"/>
      <c r="E10" s="74"/>
      <c r="F10" s="73"/>
      <c r="G10" s="74"/>
      <c r="H10" s="73"/>
      <c r="I10" s="74"/>
      <c r="J10" s="73"/>
      <c r="K10" s="74"/>
      <c r="L10" s="9"/>
      <c r="M10" s="74"/>
    </row>
    <row r="11" spans="1:13">
      <c r="A11" s="12" t="s">
        <v>14</v>
      </c>
      <c r="B11" s="9" t="s">
        <v>12</v>
      </c>
      <c r="C11" s="9" t="s">
        <v>362</v>
      </c>
      <c r="D11" s="73">
        <v>492700</v>
      </c>
      <c r="E11" s="12" t="s">
        <v>249</v>
      </c>
      <c r="F11" s="73">
        <v>492000</v>
      </c>
      <c r="G11" s="12" t="s">
        <v>249</v>
      </c>
      <c r="H11" s="73">
        <v>492000</v>
      </c>
      <c r="I11" s="12" t="s">
        <v>249</v>
      </c>
      <c r="J11" s="73">
        <f>D11-F11</f>
        <v>700</v>
      </c>
      <c r="K11" s="12" t="s">
        <v>249</v>
      </c>
      <c r="L11" s="9" t="s">
        <v>243</v>
      </c>
      <c r="M11" s="12" t="s">
        <v>249</v>
      </c>
    </row>
    <row r="12" spans="1:13">
      <c r="A12" s="12"/>
      <c r="B12" s="91"/>
      <c r="C12" s="91"/>
      <c r="D12" s="73"/>
      <c r="E12" s="74"/>
      <c r="F12" s="73"/>
      <c r="G12" s="74"/>
      <c r="H12" s="73"/>
      <c r="I12" s="74"/>
      <c r="J12" s="73"/>
      <c r="K12" s="74"/>
      <c r="L12" s="9"/>
      <c r="M12" s="74"/>
    </row>
    <row r="13" spans="1:13">
      <c r="A13" s="12" t="s">
        <v>14</v>
      </c>
      <c r="B13" s="9" t="s">
        <v>12</v>
      </c>
      <c r="C13" s="9" t="s">
        <v>361</v>
      </c>
      <c r="D13" s="73">
        <v>492700</v>
      </c>
      <c r="E13" s="12" t="s">
        <v>249</v>
      </c>
      <c r="F13" s="73">
        <v>492000</v>
      </c>
      <c r="G13" s="12" t="s">
        <v>249</v>
      </c>
      <c r="H13" s="73">
        <v>492000</v>
      </c>
      <c r="I13" s="12" t="s">
        <v>249</v>
      </c>
      <c r="J13" s="73">
        <f t="shared" ref="J13:J23" si="0">D13-F13</f>
        <v>700</v>
      </c>
      <c r="K13" s="12" t="s">
        <v>249</v>
      </c>
      <c r="L13" s="9" t="s">
        <v>243</v>
      </c>
      <c r="M13" s="12" t="s">
        <v>249</v>
      </c>
    </row>
    <row r="14" spans="1:13">
      <c r="A14" s="12"/>
      <c r="B14" s="91"/>
      <c r="C14" s="9"/>
      <c r="D14" s="73"/>
      <c r="E14" s="74"/>
      <c r="F14" s="73"/>
      <c r="G14" s="74"/>
      <c r="H14" s="73"/>
      <c r="I14" s="74"/>
      <c r="J14" s="73">
        <f t="shared" si="0"/>
        <v>0</v>
      </c>
      <c r="K14" s="74"/>
      <c r="L14" s="9"/>
      <c r="M14" s="74"/>
    </row>
    <row r="15" spans="1:13">
      <c r="A15" s="12" t="s">
        <v>14</v>
      </c>
      <c r="B15" s="9" t="s">
        <v>12</v>
      </c>
      <c r="C15" s="9" t="s">
        <v>363</v>
      </c>
      <c r="D15" s="73">
        <v>492700</v>
      </c>
      <c r="E15" s="12" t="s">
        <v>249</v>
      </c>
      <c r="F15" s="73">
        <v>492000</v>
      </c>
      <c r="G15" s="12" t="s">
        <v>249</v>
      </c>
      <c r="H15" s="73">
        <v>492000</v>
      </c>
      <c r="I15" s="12" t="s">
        <v>249</v>
      </c>
      <c r="J15" s="73">
        <f t="shared" si="0"/>
        <v>700</v>
      </c>
      <c r="K15" s="12" t="s">
        <v>249</v>
      </c>
      <c r="L15" s="9" t="s">
        <v>243</v>
      </c>
      <c r="M15" s="12" t="s">
        <v>249</v>
      </c>
    </row>
    <row r="16" spans="1:13">
      <c r="A16" s="12"/>
      <c r="B16" s="91"/>
      <c r="C16" s="9"/>
      <c r="D16" s="73"/>
      <c r="E16" s="12"/>
      <c r="F16" s="73"/>
      <c r="G16" s="12"/>
      <c r="H16" s="73"/>
      <c r="I16" s="12"/>
      <c r="J16" s="73"/>
      <c r="K16" s="12"/>
      <c r="L16" s="9"/>
      <c r="M16" s="12"/>
    </row>
    <row r="17" spans="1:13">
      <c r="A17" s="12" t="s">
        <v>14</v>
      </c>
      <c r="B17" s="9" t="s">
        <v>12</v>
      </c>
      <c r="C17" s="9" t="s">
        <v>364</v>
      </c>
      <c r="D17" s="73">
        <v>492700</v>
      </c>
      <c r="E17" s="12" t="s">
        <v>249</v>
      </c>
      <c r="F17" s="73">
        <v>492000</v>
      </c>
      <c r="G17" s="12" t="s">
        <v>249</v>
      </c>
      <c r="H17" s="73">
        <v>492000</v>
      </c>
      <c r="I17" s="12" t="s">
        <v>249</v>
      </c>
      <c r="J17" s="73">
        <f t="shared" si="0"/>
        <v>700</v>
      </c>
      <c r="K17" s="12" t="s">
        <v>249</v>
      </c>
      <c r="L17" s="9" t="s">
        <v>243</v>
      </c>
      <c r="M17" s="12" t="s">
        <v>249</v>
      </c>
    </row>
    <row r="18" spans="1:13">
      <c r="A18" s="12"/>
      <c r="B18" s="91"/>
      <c r="C18" s="91"/>
      <c r="D18" s="73"/>
      <c r="E18" s="74"/>
      <c r="F18" s="73"/>
      <c r="G18" s="74"/>
      <c r="H18" s="73"/>
      <c r="I18" s="74"/>
      <c r="J18" s="73"/>
      <c r="K18" s="74"/>
      <c r="L18" s="9"/>
      <c r="M18" s="74"/>
    </row>
    <row r="19" spans="1:13">
      <c r="A19" s="12" t="s">
        <v>14</v>
      </c>
      <c r="B19" s="9" t="s">
        <v>12</v>
      </c>
      <c r="C19" s="9" t="s">
        <v>365</v>
      </c>
      <c r="D19" s="73">
        <v>468000</v>
      </c>
      <c r="E19" s="12" t="s">
        <v>249</v>
      </c>
      <c r="F19" s="73">
        <v>467000</v>
      </c>
      <c r="G19" s="12" t="s">
        <v>249</v>
      </c>
      <c r="H19" s="73">
        <v>467000</v>
      </c>
      <c r="I19" s="12" t="s">
        <v>249</v>
      </c>
      <c r="J19" s="73">
        <f t="shared" si="0"/>
        <v>1000</v>
      </c>
      <c r="K19" s="12" t="s">
        <v>249</v>
      </c>
      <c r="L19" s="9" t="s">
        <v>243</v>
      </c>
      <c r="M19" s="12" t="s">
        <v>249</v>
      </c>
    </row>
    <row r="20" spans="1:13">
      <c r="A20" s="12"/>
      <c r="B20" s="91"/>
      <c r="C20" s="91"/>
      <c r="D20" s="73"/>
      <c r="E20" s="74"/>
      <c r="F20" s="73"/>
      <c r="G20" s="74"/>
      <c r="H20" s="73"/>
      <c r="I20" s="74"/>
      <c r="J20" s="73"/>
      <c r="K20" s="74"/>
      <c r="L20" s="9"/>
      <c r="M20" s="74"/>
    </row>
    <row r="21" spans="1:13">
      <c r="A21" s="12" t="s">
        <v>14</v>
      </c>
      <c r="B21" s="9" t="s">
        <v>12</v>
      </c>
      <c r="C21" s="9" t="s">
        <v>366</v>
      </c>
      <c r="D21" s="73">
        <v>492700</v>
      </c>
      <c r="E21" s="12" t="s">
        <v>249</v>
      </c>
      <c r="F21" s="73">
        <v>492000</v>
      </c>
      <c r="G21" s="12" t="s">
        <v>249</v>
      </c>
      <c r="H21" s="73">
        <v>492000</v>
      </c>
      <c r="I21" s="12" t="s">
        <v>249</v>
      </c>
      <c r="J21" s="73">
        <f t="shared" si="0"/>
        <v>700</v>
      </c>
      <c r="K21" s="12" t="s">
        <v>249</v>
      </c>
      <c r="L21" s="9" t="s">
        <v>243</v>
      </c>
      <c r="M21" s="12" t="s">
        <v>249</v>
      </c>
    </row>
    <row r="22" spans="1:13">
      <c r="A22" s="12"/>
      <c r="B22" s="91"/>
      <c r="C22" s="91"/>
      <c r="D22" s="73"/>
      <c r="E22" s="74"/>
      <c r="F22" s="73"/>
      <c r="G22" s="74"/>
      <c r="H22" s="73"/>
      <c r="I22" s="74"/>
      <c r="J22" s="73"/>
      <c r="K22" s="74"/>
      <c r="L22" s="9"/>
      <c r="M22" s="74"/>
    </row>
    <row r="23" spans="1:13">
      <c r="A23" s="12" t="s">
        <v>14</v>
      </c>
      <c r="B23" s="9" t="s">
        <v>12</v>
      </c>
      <c r="C23" s="9" t="s">
        <v>367</v>
      </c>
      <c r="D23" s="73">
        <v>492700</v>
      </c>
      <c r="E23" s="12" t="s">
        <v>249</v>
      </c>
      <c r="F23" s="73">
        <v>492000</v>
      </c>
      <c r="G23" s="12" t="s">
        <v>249</v>
      </c>
      <c r="H23" s="73">
        <v>492000</v>
      </c>
      <c r="I23" s="12" t="s">
        <v>249</v>
      </c>
      <c r="J23" s="73">
        <f t="shared" si="0"/>
        <v>700</v>
      </c>
      <c r="K23" s="12" t="s">
        <v>249</v>
      </c>
      <c r="L23" s="9" t="s">
        <v>243</v>
      </c>
      <c r="M23" s="12" t="s">
        <v>249</v>
      </c>
    </row>
    <row r="24" spans="1:13">
      <c r="A24" s="12"/>
      <c r="B24" s="91"/>
      <c r="C24" s="9"/>
      <c r="D24" s="73"/>
      <c r="E24" s="74"/>
      <c r="F24" s="73"/>
      <c r="G24" s="74"/>
      <c r="H24" s="73"/>
      <c r="I24" s="74"/>
      <c r="J24" s="73"/>
      <c r="K24" s="74"/>
      <c r="L24" s="9"/>
      <c r="M24" s="74"/>
    </row>
    <row r="25" spans="1:13">
      <c r="A25" s="75"/>
      <c r="B25" s="10"/>
      <c r="C25" s="10"/>
      <c r="D25" s="283">
        <f>SUM(D9:D24)</f>
        <v>3922600</v>
      </c>
      <c r="E25" s="75" t="s">
        <v>249</v>
      </c>
      <c r="F25" s="283">
        <f>SUM(F9:F24)</f>
        <v>3916000</v>
      </c>
      <c r="G25" s="75">
        <f>-Q11</f>
        <v>0</v>
      </c>
      <c r="H25" s="283">
        <f>SUM(H9:H24)</f>
        <v>3916000</v>
      </c>
      <c r="I25" s="75" t="s">
        <v>249</v>
      </c>
      <c r="J25" s="283">
        <f>SUM(J9:J24)</f>
        <v>6600</v>
      </c>
      <c r="K25" s="75" t="s">
        <v>249</v>
      </c>
      <c r="L25" s="75" t="s">
        <v>249</v>
      </c>
      <c r="M25" s="75" t="s">
        <v>249</v>
      </c>
    </row>
    <row r="26" spans="1:13">
      <c r="A26" s="5"/>
      <c r="B26" s="5"/>
      <c r="C26" s="5"/>
    </row>
    <row r="27" spans="1:13">
      <c r="A27" s="5"/>
      <c r="B27" s="5"/>
      <c r="C27" s="5"/>
    </row>
    <row r="28" spans="1:13">
      <c r="A28" s="5"/>
      <c r="B28" s="5"/>
      <c r="C28" s="5"/>
    </row>
    <row r="29" spans="1:13">
      <c r="A29" s="399" t="s">
        <v>57</v>
      </c>
      <c r="B29" s="399" t="s">
        <v>58</v>
      </c>
      <c r="C29" s="399" t="s">
        <v>59</v>
      </c>
      <c r="D29" s="402" t="s">
        <v>80</v>
      </c>
      <c r="E29" s="402"/>
      <c r="F29" s="399" t="s">
        <v>82</v>
      </c>
      <c r="G29" s="399"/>
      <c r="H29" s="399" t="s">
        <v>86</v>
      </c>
      <c r="I29" s="399"/>
      <c r="J29" s="399" t="s">
        <v>83</v>
      </c>
      <c r="K29" s="399"/>
      <c r="L29" s="399" t="s">
        <v>84</v>
      </c>
      <c r="M29" s="399"/>
    </row>
    <row r="30" spans="1:13">
      <c r="A30" s="400"/>
      <c r="B30" s="400"/>
      <c r="C30" s="400"/>
      <c r="D30" s="401" t="s">
        <v>81</v>
      </c>
      <c r="E30" s="401"/>
      <c r="F30" s="400"/>
      <c r="G30" s="400"/>
      <c r="H30" s="400"/>
      <c r="I30" s="400"/>
      <c r="J30" s="400"/>
      <c r="K30" s="400"/>
      <c r="L30" s="400"/>
      <c r="M30" s="400"/>
    </row>
    <row r="31" spans="1:13">
      <c r="A31" s="281"/>
      <c r="B31" s="281"/>
      <c r="C31" s="281" t="s">
        <v>238</v>
      </c>
      <c r="D31" s="284">
        <v>3922600</v>
      </c>
      <c r="E31" s="284" t="s">
        <v>249</v>
      </c>
      <c r="F31" s="285">
        <v>3916000</v>
      </c>
      <c r="G31" s="284" t="s">
        <v>249</v>
      </c>
      <c r="H31" s="285">
        <v>3916000</v>
      </c>
      <c r="I31" s="284" t="s">
        <v>249</v>
      </c>
      <c r="J31" s="285">
        <v>6600</v>
      </c>
      <c r="K31" s="284" t="s">
        <v>249</v>
      </c>
      <c r="L31" s="281"/>
      <c r="M31" s="284" t="s">
        <v>249</v>
      </c>
    </row>
    <row r="32" spans="1:13">
      <c r="A32" s="281"/>
      <c r="B32" s="281"/>
      <c r="C32" s="281"/>
      <c r="D32" s="37"/>
      <c r="E32" s="37"/>
      <c r="F32" s="281"/>
      <c r="G32" s="37"/>
      <c r="H32" s="281"/>
      <c r="I32" s="37"/>
      <c r="J32" s="281"/>
      <c r="K32" s="37"/>
      <c r="L32" s="281"/>
      <c r="M32" s="37"/>
    </row>
    <row r="33" spans="1:13">
      <c r="A33" s="12" t="s">
        <v>14</v>
      </c>
      <c r="B33" s="9" t="s">
        <v>12</v>
      </c>
      <c r="C33" s="9" t="s">
        <v>368</v>
      </c>
      <c r="D33" s="73">
        <v>498400</v>
      </c>
      <c r="E33" s="12" t="s">
        <v>249</v>
      </c>
      <c r="F33" s="73">
        <v>497000</v>
      </c>
      <c r="G33" s="12" t="s">
        <v>249</v>
      </c>
      <c r="H33" s="73">
        <v>497000</v>
      </c>
      <c r="I33" s="12" t="s">
        <v>249</v>
      </c>
      <c r="J33" s="73">
        <f t="shared" ref="J33:J37" si="1">D33-F33</f>
        <v>1400</v>
      </c>
      <c r="K33" s="12" t="s">
        <v>249</v>
      </c>
      <c r="L33" s="9" t="s">
        <v>243</v>
      </c>
      <c r="M33" s="12" t="s">
        <v>249</v>
      </c>
    </row>
    <row r="34" spans="1:13">
      <c r="A34" s="12"/>
      <c r="B34" s="91"/>
      <c r="C34" s="9"/>
      <c r="D34" s="73"/>
      <c r="E34" s="74"/>
      <c r="F34" s="73"/>
      <c r="G34" s="74"/>
      <c r="H34" s="73"/>
      <c r="I34" s="74"/>
      <c r="J34" s="73"/>
      <c r="K34" s="74"/>
      <c r="L34" s="9"/>
      <c r="M34" s="74"/>
    </row>
    <row r="35" spans="1:13">
      <c r="A35" s="12" t="s">
        <v>14</v>
      </c>
      <c r="B35" s="9" t="s">
        <v>12</v>
      </c>
      <c r="C35" s="9" t="s">
        <v>369</v>
      </c>
      <c r="D35" s="73">
        <v>67500</v>
      </c>
      <c r="E35" s="12" t="s">
        <v>249</v>
      </c>
      <c r="F35" s="73">
        <v>66500</v>
      </c>
      <c r="G35" s="12" t="s">
        <v>249</v>
      </c>
      <c r="H35" s="73">
        <v>66500</v>
      </c>
      <c r="I35" s="12" t="s">
        <v>249</v>
      </c>
      <c r="J35" s="73">
        <f t="shared" si="1"/>
        <v>1000</v>
      </c>
      <c r="K35" s="12" t="s">
        <v>249</v>
      </c>
      <c r="L35" s="9" t="s">
        <v>243</v>
      </c>
      <c r="M35" s="12" t="s">
        <v>249</v>
      </c>
    </row>
    <row r="36" spans="1:13">
      <c r="A36" s="12"/>
      <c r="B36" s="91"/>
      <c r="C36" s="91"/>
      <c r="D36" s="73"/>
      <c r="E36" s="74"/>
      <c r="F36" s="73"/>
      <c r="G36" s="74"/>
      <c r="H36" s="73"/>
      <c r="I36" s="74"/>
      <c r="J36" s="73"/>
      <c r="K36" s="74"/>
      <c r="L36" s="9"/>
      <c r="M36" s="74"/>
    </row>
    <row r="37" spans="1:13">
      <c r="A37" s="12" t="s">
        <v>14</v>
      </c>
      <c r="B37" s="9" t="s">
        <v>12</v>
      </c>
      <c r="C37" s="9" t="s">
        <v>370</v>
      </c>
      <c r="D37" s="73">
        <v>493800</v>
      </c>
      <c r="E37" s="12" t="s">
        <v>249</v>
      </c>
      <c r="F37" s="73">
        <v>484000</v>
      </c>
      <c r="G37" s="12" t="s">
        <v>249</v>
      </c>
      <c r="H37" s="73">
        <v>484000</v>
      </c>
      <c r="I37" s="12" t="s">
        <v>249</v>
      </c>
      <c r="J37" s="73">
        <f t="shared" si="1"/>
        <v>9800</v>
      </c>
      <c r="K37" s="12" t="s">
        <v>249</v>
      </c>
      <c r="L37" s="9" t="s">
        <v>243</v>
      </c>
      <c r="M37" s="12" t="s">
        <v>249</v>
      </c>
    </row>
    <row r="38" spans="1:13">
      <c r="A38" s="12"/>
      <c r="B38" s="91"/>
      <c r="C38" s="9" t="s">
        <v>371</v>
      </c>
      <c r="D38" s="73"/>
      <c r="E38" s="74"/>
      <c r="F38" s="73"/>
      <c r="G38" s="74"/>
      <c r="H38" s="73"/>
      <c r="I38" s="74"/>
      <c r="J38" s="73"/>
      <c r="K38" s="74"/>
      <c r="L38" s="9"/>
      <c r="M38" s="74"/>
    </row>
    <row r="39" spans="1:13">
      <c r="A39" s="12"/>
      <c r="B39" s="9"/>
      <c r="C39" s="9"/>
      <c r="D39" s="73"/>
      <c r="E39" s="74"/>
      <c r="F39" s="73"/>
      <c r="G39" s="74"/>
      <c r="H39" s="73"/>
      <c r="I39" s="74"/>
      <c r="J39" s="73"/>
      <c r="K39" s="74"/>
      <c r="L39" s="9"/>
      <c r="M39" s="74"/>
    </row>
    <row r="40" spans="1:13">
      <c r="A40" s="287"/>
      <c r="B40" s="288"/>
      <c r="C40" s="289" t="s">
        <v>3</v>
      </c>
      <c r="D40" s="290">
        <f>SUM(D31:D39)</f>
        <v>4982300</v>
      </c>
      <c r="E40" s="280" t="s">
        <v>249</v>
      </c>
      <c r="F40" s="290">
        <f>SUM(F31:F39)</f>
        <v>4963500</v>
      </c>
      <c r="G40" s="280" t="s">
        <v>249</v>
      </c>
      <c r="H40" s="290">
        <f>SUM(H31:H39)</f>
        <v>4963500</v>
      </c>
      <c r="I40" s="280" t="s">
        <v>249</v>
      </c>
      <c r="J40" s="290">
        <f>SUM(J31:J39)</f>
        <v>18800</v>
      </c>
      <c r="K40" s="280" t="s">
        <v>249</v>
      </c>
      <c r="L40" s="286"/>
      <c r="M40" s="280" t="s">
        <v>249</v>
      </c>
    </row>
    <row r="41" spans="1:13">
      <c r="A41" s="5"/>
      <c r="B41" s="5"/>
      <c r="C41" s="5"/>
    </row>
    <row r="42" spans="1:13">
      <c r="A42" s="5"/>
      <c r="B42" s="5"/>
      <c r="C42" s="5"/>
    </row>
    <row r="43" spans="1:13">
      <c r="A43" s="5" t="s">
        <v>248</v>
      </c>
      <c r="B43" s="5"/>
      <c r="C43" s="5"/>
    </row>
    <row r="44" spans="1:13">
      <c r="A44" s="3" t="s">
        <v>302</v>
      </c>
    </row>
    <row r="45" spans="1:13">
      <c r="A45" s="3" t="s">
        <v>303</v>
      </c>
    </row>
    <row r="46" spans="1:13">
      <c r="A46" s="5"/>
      <c r="B46" s="5"/>
      <c r="C46" s="5"/>
    </row>
    <row r="53" spans="1:13">
      <c r="A53" s="389" t="s">
        <v>298</v>
      </c>
      <c r="B53" s="389"/>
      <c r="C53" s="389"/>
      <c r="D53" s="389"/>
      <c r="E53" s="389"/>
      <c r="F53" s="389"/>
      <c r="G53" s="389"/>
      <c r="H53" s="389"/>
      <c r="I53" s="389"/>
      <c r="J53" s="389"/>
      <c r="K53" s="389"/>
      <c r="L53" s="389"/>
      <c r="M53" s="389"/>
    </row>
    <row r="54" spans="1:13">
      <c r="A54" s="389" t="s">
        <v>41</v>
      </c>
      <c r="B54" s="389"/>
      <c r="C54" s="389"/>
      <c r="D54" s="389"/>
      <c r="E54" s="389"/>
      <c r="F54" s="389"/>
      <c r="G54" s="389"/>
      <c r="H54" s="389"/>
      <c r="I54" s="389"/>
      <c r="J54" s="389"/>
      <c r="K54" s="389"/>
      <c r="L54" s="389"/>
      <c r="M54" s="389"/>
    </row>
    <row r="55" spans="1:13">
      <c r="A55" s="389" t="s">
        <v>405</v>
      </c>
      <c r="B55" s="389"/>
      <c r="C55" s="389"/>
      <c r="D55" s="389"/>
      <c r="E55" s="389"/>
      <c r="F55" s="389"/>
      <c r="G55" s="389"/>
      <c r="H55" s="389"/>
      <c r="I55" s="389"/>
      <c r="J55" s="389"/>
      <c r="K55" s="389"/>
      <c r="L55" s="389"/>
      <c r="M55" s="389"/>
    </row>
    <row r="57" spans="1:13">
      <c r="A57" s="5" t="s">
        <v>85</v>
      </c>
      <c r="B57" s="5"/>
    </row>
    <row r="59" spans="1:13">
      <c r="A59" s="399" t="s">
        <v>57</v>
      </c>
      <c r="B59" s="399" t="s">
        <v>58</v>
      </c>
      <c r="C59" s="399" t="s">
        <v>59</v>
      </c>
      <c r="D59" s="402" t="s">
        <v>80</v>
      </c>
      <c r="E59" s="402"/>
      <c r="F59" s="399" t="s">
        <v>82</v>
      </c>
      <c r="G59" s="399"/>
      <c r="H59" s="399" t="s">
        <v>86</v>
      </c>
      <c r="I59" s="399"/>
      <c r="J59" s="399" t="s">
        <v>83</v>
      </c>
      <c r="K59" s="399"/>
      <c r="L59" s="399" t="s">
        <v>84</v>
      </c>
      <c r="M59" s="399"/>
    </row>
    <row r="60" spans="1:13">
      <c r="A60" s="400"/>
      <c r="B60" s="400"/>
      <c r="C60" s="400"/>
      <c r="D60" s="401" t="s">
        <v>81</v>
      </c>
      <c r="E60" s="401"/>
      <c r="F60" s="400"/>
      <c r="G60" s="400"/>
      <c r="H60" s="400"/>
      <c r="I60" s="400"/>
      <c r="J60" s="400"/>
      <c r="K60" s="400"/>
      <c r="L60" s="400"/>
      <c r="M60" s="400"/>
    </row>
    <row r="61" spans="1:13">
      <c r="A61" s="9" t="s">
        <v>244</v>
      </c>
      <c r="B61" s="9" t="s">
        <v>245</v>
      </c>
      <c r="C61" s="9" t="s">
        <v>246</v>
      </c>
      <c r="D61" s="12" t="s">
        <v>247</v>
      </c>
      <c r="E61" s="12" t="s">
        <v>249</v>
      </c>
      <c r="F61" s="12" t="s">
        <v>249</v>
      </c>
      <c r="G61" s="12"/>
      <c r="H61" s="12" t="s">
        <v>249</v>
      </c>
      <c r="I61" s="12"/>
      <c r="J61" s="12" t="s">
        <v>249</v>
      </c>
      <c r="K61" s="12" t="s">
        <v>249</v>
      </c>
      <c r="L61" s="12" t="s">
        <v>249</v>
      </c>
      <c r="M61" s="12" t="s">
        <v>249</v>
      </c>
    </row>
    <row r="62" spans="1:13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3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</row>
    <row r="69" spans="1:13">
      <c r="A69" s="5" t="s">
        <v>248</v>
      </c>
      <c r="B69" s="5"/>
      <c r="C69" s="5"/>
    </row>
    <row r="70" spans="1:13">
      <c r="A70" s="3" t="s">
        <v>302</v>
      </c>
    </row>
    <row r="71" spans="1:13">
      <c r="A71" s="3" t="s">
        <v>303</v>
      </c>
    </row>
  </sheetData>
  <mergeCells count="33">
    <mergeCell ref="A1:M1"/>
    <mergeCell ref="A2:M2"/>
    <mergeCell ref="A3:M3"/>
    <mergeCell ref="A7:A8"/>
    <mergeCell ref="B7:B8"/>
    <mergeCell ref="C7:C8"/>
    <mergeCell ref="D7:E7"/>
    <mergeCell ref="F7:G8"/>
    <mergeCell ref="H7:I8"/>
    <mergeCell ref="J7:K8"/>
    <mergeCell ref="H59:I60"/>
    <mergeCell ref="J59:K60"/>
    <mergeCell ref="L59:M60"/>
    <mergeCell ref="D60:E60"/>
    <mergeCell ref="L7:M8"/>
    <mergeCell ref="D8:E8"/>
    <mergeCell ref="A53:M53"/>
    <mergeCell ref="A54:M54"/>
    <mergeCell ref="A55:M55"/>
    <mergeCell ref="A59:A60"/>
    <mergeCell ref="B59:B60"/>
    <mergeCell ref="C59:C60"/>
    <mergeCell ref="D59:E59"/>
    <mergeCell ref="F59:G60"/>
    <mergeCell ref="A29:A30"/>
    <mergeCell ref="B29:B30"/>
    <mergeCell ref="L29:M30"/>
    <mergeCell ref="D30:E30"/>
    <mergeCell ref="C29:C30"/>
    <mergeCell ref="D29:E29"/>
    <mergeCell ref="F29:G30"/>
    <mergeCell ref="H29:I30"/>
    <mergeCell ref="J29:K30"/>
  </mergeCells>
  <pageMargins left="0.35" right="0.2" top="0.61" bottom="0.35433070866141736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M46"/>
  <sheetViews>
    <sheetView topLeftCell="A4" workbookViewId="0">
      <selection activeCell="F25" sqref="F25"/>
    </sheetView>
  </sheetViews>
  <sheetFormatPr defaultColWidth="9" defaultRowHeight="21"/>
  <cols>
    <col min="1" max="1" width="12.5" style="3" customWidth="1"/>
    <col min="2" max="2" width="30.375" style="3" customWidth="1"/>
    <col min="3" max="3" width="22.25" style="3" customWidth="1"/>
    <col min="4" max="4" width="20.125" style="3" customWidth="1"/>
    <col min="5" max="5" width="20.25" style="3" customWidth="1"/>
    <col min="6" max="6" width="20.125" style="3" customWidth="1"/>
    <col min="7" max="7" width="3.75" style="3" customWidth="1"/>
    <col min="8" max="8" width="12.625" style="3" customWidth="1"/>
    <col min="9" max="9" width="3.75" style="3" customWidth="1"/>
    <col min="10" max="10" width="12.625" style="3" customWidth="1"/>
    <col min="11" max="11" width="3.75" style="3" customWidth="1"/>
    <col min="12" max="12" width="12.625" style="3" customWidth="1"/>
    <col min="13" max="13" width="3.75" style="3" customWidth="1"/>
    <col min="14" max="16384" width="9" style="3"/>
  </cols>
  <sheetData>
    <row r="1" spans="1:13">
      <c r="A1" s="389" t="s">
        <v>298</v>
      </c>
      <c r="B1" s="389"/>
      <c r="C1" s="389"/>
      <c r="D1" s="389"/>
      <c r="E1" s="389"/>
      <c r="F1" s="389"/>
      <c r="G1" s="20"/>
      <c r="H1" s="20"/>
      <c r="I1" s="20"/>
      <c r="J1" s="20"/>
      <c r="K1" s="20"/>
      <c r="L1" s="20"/>
      <c r="M1" s="20"/>
    </row>
    <row r="2" spans="1:13">
      <c r="A2" s="389" t="s">
        <v>87</v>
      </c>
      <c r="B2" s="389"/>
      <c r="C2" s="389"/>
      <c r="D2" s="389"/>
      <c r="E2" s="389"/>
      <c r="F2" s="389"/>
      <c r="G2" s="20"/>
      <c r="H2" s="20"/>
      <c r="I2" s="20"/>
      <c r="J2" s="20"/>
      <c r="K2" s="20"/>
      <c r="L2" s="20"/>
      <c r="M2" s="20"/>
    </row>
    <row r="3" spans="1:13">
      <c r="A3" s="389" t="s">
        <v>354</v>
      </c>
      <c r="B3" s="389"/>
      <c r="C3" s="389"/>
      <c r="D3" s="389"/>
      <c r="E3" s="389"/>
      <c r="F3" s="389"/>
      <c r="G3" s="20"/>
      <c r="H3" s="20"/>
      <c r="I3" s="20"/>
      <c r="J3" s="20"/>
      <c r="K3" s="20"/>
      <c r="L3" s="20"/>
      <c r="M3" s="20"/>
    </row>
    <row r="4" spans="1:13">
      <c r="A4" s="5"/>
      <c r="B4" s="5"/>
    </row>
    <row r="5" spans="1:13">
      <c r="A5" s="18" t="s">
        <v>88</v>
      </c>
      <c r="B5" s="18" t="s">
        <v>57</v>
      </c>
      <c r="C5" s="18" t="s">
        <v>89</v>
      </c>
      <c r="D5" s="17" t="s">
        <v>1</v>
      </c>
      <c r="E5" s="17" t="s">
        <v>7</v>
      </c>
      <c r="F5" s="18" t="s">
        <v>3</v>
      </c>
      <c r="G5" s="34"/>
      <c r="H5" s="406"/>
      <c r="I5" s="406"/>
      <c r="J5" s="406"/>
      <c r="K5" s="406"/>
      <c r="L5" s="406"/>
      <c r="M5" s="406"/>
    </row>
    <row r="6" spans="1:13">
      <c r="A6" s="111" t="s">
        <v>215</v>
      </c>
      <c r="B6" s="111" t="s">
        <v>217</v>
      </c>
      <c r="C6" s="111" t="s">
        <v>214</v>
      </c>
      <c r="D6" s="146">
        <v>60000</v>
      </c>
      <c r="E6" s="146">
        <v>48337</v>
      </c>
      <c r="F6" s="146">
        <v>48337</v>
      </c>
      <c r="G6" s="34"/>
      <c r="H6" s="406"/>
      <c r="I6" s="406"/>
      <c r="J6" s="406"/>
      <c r="K6" s="406"/>
      <c r="L6" s="406"/>
      <c r="M6" s="406"/>
    </row>
    <row r="7" spans="1:13">
      <c r="A7" s="114"/>
      <c r="B7" s="114"/>
      <c r="C7" s="114"/>
      <c r="D7" s="129"/>
      <c r="E7" s="129"/>
      <c r="F7" s="129"/>
      <c r="G7" s="33"/>
      <c r="H7" s="33"/>
      <c r="I7" s="33"/>
      <c r="J7" s="33"/>
      <c r="K7" s="33"/>
      <c r="L7" s="33"/>
      <c r="M7" s="33"/>
    </row>
    <row r="8" spans="1:13">
      <c r="A8" s="114" t="s">
        <v>215</v>
      </c>
      <c r="B8" s="114" t="s">
        <v>218</v>
      </c>
      <c r="C8" s="114" t="s">
        <v>214</v>
      </c>
      <c r="D8" s="129">
        <v>48000</v>
      </c>
      <c r="E8" s="129">
        <v>42000</v>
      </c>
      <c r="F8" s="129">
        <v>42000</v>
      </c>
      <c r="G8" s="33"/>
      <c r="H8" s="33"/>
      <c r="I8" s="33"/>
      <c r="J8" s="33"/>
      <c r="K8" s="33"/>
      <c r="L8" s="33"/>
      <c r="M8" s="33"/>
    </row>
    <row r="9" spans="1:13">
      <c r="A9" s="114"/>
      <c r="B9" s="114"/>
      <c r="C9" s="114"/>
      <c r="D9" s="129"/>
      <c r="E9" s="129"/>
      <c r="F9" s="129"/>
      <c r="G9" s="33"/>
      <c r="H9" s="33"/>
      <c r="I9" s="33"/>
      <c r="J9" s="33"/>
      <c r="K9" s="33"/>
      <c r="L9" s="33"/>
      <c r="M9" s="33"/>
    </row>
    <row r="10" spans="1:13">
      <c r="A10" s="114" t="s">
        <v>215</v>
      </c>
      <c r="B10" s="114" t="s">
        <v>216</v>
      </c>
      <c r="C10" s="114" t="s">
        <v>214</v>
      </c>
      <c r="D10" s="129">
        <v>230000</v>
      </c>
      <c r="E10" s="129">
        <v>180000</v>
      </c>
      <c r="F10" s="129">
        <v>180000</v>
      </c>
      <c r="G10" s="33"/>
      <c r="H10" s="33"/>
      <c r="I10" s="33"/>
      <c r="J10" s="33"/>
      <c r="K10" s="33"/>
      <c r="L10" s="33"/>
      <c r="M10" s="33"/>
    </row>
    <row r="11" spans="1:13">
      <c r="A11" s="114"/>
      <c r="B11" s="114"/>
      <c r="C11" s="114"/>
      <c r="D11" s="129"/>
      <c r="E11" s="129"/>
      <c r="F11" s="129"/>
      <c r="G11" s="33"/>
      <c r="H11" s="33"/>
      <c r="I11" s="33"/>
      <c r="J11" s="33"/>
      <c r="K11" s="33"/>
      <c r="L11" s="33"/>
      <c r="M11" s="33"/>
    </row>
    <row r="12" spans="1:13">
      <c r="A12" s="114" t="s">
        <v>215</v>
      </c>
      <c r="B12" s="114" t="s">
        <v>587</v>
      </c>
      <c r="C12" s="114" t="s">
        <v>214</v>
      </c>
      <c r="D12" s="129">
        <v>8090</v>
      </c>
      <c r="E12" s="129">
        <v>0</v>
      </c>
      <c r="F12" s="129">
        <v>0</v>
      </c>
      <c r="G12" s="33"/>
      <c r="H12" s="33"/>
      <c r="I12" s="33"/>
      <c r="J12" s="33"/>
      <c r="K12" s="33"/>
      <c r="L12" s="33"/>
      <c r="M12" s="33"/>
    </row>
    <row r="13" spans="1:13">
      <c r="A13" s="114"/>
      <c r="B13" s="114"/>
      <c r="C13" s="114"/>
      <c r="D13" s="129"/>
      <c r="E13" s="129"/>
      <c r="F13" s="129"/>
      <c r="G13" s="33"/>
      <c r="H13" s="33"/>
      <c r="I13" s="33"/>
      <c r="J13" s="33"/>
      <c r="K13" s="33"/>
      <c r="L13" s="33"/>
      <c r="M13" s="33"/>
    </row>
    <row r="14" spans="1:13">
      <c r="A14" s="202" t="s">
        <v>215</v>
      </c>
      <c r="B14" s="344" t="s">
        <v>219</v>
      </c>
      <c r="C14" s="202" t="s">
        <v>214</v>
      </c>
      <c r="D14" s="233">
        <v>149075</v>
      </c>
      <c r="E14" s="233">
        <v>149075</v>
      </c>
      <c r="F14" s="233">
        <v>149075</v>
      </c>
      <c r="G14" s="33"/>
      <c r="H14" s="33"/>
      <c r="I14" s="33"/>
      <c r="J14" s="33"/>
      <c r="K14" s="33"/>
      <c r="L14" s="33"/>
      <c r="M14" s="33"/>
    </row>
    <row r="15" spans="1:13">
      <c r="A15" s="226"/>
      <c r="B15" s="205"/>
      <c r="C15" s="346" t="s">
        <v>3</v>
      </c>
      <c r="D15" s="347">
        <f>SUM(D6:D14)</f>
        <v>495165</v>
      </c>
      <c r="E15" s="348">
        <f>SUM(E6:E14)</f>
        <v>419412</v>
      </c>
      <c r="F15" s="348">
        <f>SUM(E15)</f>
        <v>419412</v>
      </c>
      <c r="G15" s="33"/>
      <c r="H15" s="33"/>
      <c r="I15" s="33"/>
      <c r="J15" s="33"/>
      <c r="K15" s="33"/>
      <c r="L15" s="33"/>
      <c r="M15" s="33"/>
    </row>
    <row r="16" spans="1:13">
      <c r="A16" s="236" t="s">
        <v>7</v>
      </c>
      <c r="B16" s="236" t="s">
        <v>7</v>
      </c>
      <c r="C16" s="236" t="s">
        <v>606</v>
      </c>
      <c r="D16" s="345"/>
      <c r="E16" s="345">
        <v>10233700</v>
      </c>
      <c r="F16" s="345">
        <f>SUM(E16)</f>
        <v>10233700</v>
      </c>
      <c r="G16" s="33"/>
      <c r="H16" s="33"/>
      <c r="I16" s="33"/>
      <c r="J16" s="33"/>
      <c r="K16" s="33"/>
      <c r="L16" s="33"/>
      <c r="M16" s="33"/>
    </row>
    <row r="17" spans="1:13">
      <c r="A17" s="114"/>
      <c r="B17" s="114"/>
      <c r="C17" s="114"/>
      <c r="D17" s="129"/>
      <c r="E17" s="129"/>
      <c r="F17" s="129"/>
      <c r="G17" s="33"/>
      <c r="H17" s="33"/>
      <c r="I17" s="33"/>
      <c r="J17" s="33"/>
      <c r="K17" s="33"/>
      <c r="L17" s="33"/>
      <c r="M17" s="33"/>
    </row>
    <row r="18" spans="1:13">
      <c r="A18" s="202"/>
      <c r="B18" s="202"/>
      <c r="C18" s="202"/>
      <c r="D18" s="233"/>
      <c r="E18" s="233"/>
      <c r="F18" s="233"/>
      <c r="G18" s="33"/>
      <c r="H18" s="33"/>
      <c r="I18" s="33"/>
      <c r="J18" s="33"/>
      <c r="K18" s="33"/>
      <c r="L18" s="33"/>
      <c r="M18" s="33"/>
    </row>
    <row r="19" spans="1:13">
      <c r="A19" s="349"/>
      <c r="B19" s="350"/>
      <c r="C19" s="346" t="s">
        <v>3</v>
      </c>
      <c r="D19" s="347"/>
      <c r="E19" s="348">
        <f>SUM(E16:E18)</f>
        <v>10233700</v>
      </c>
      <c r="F19" s="348">
        <f>SUM(E19)</f>
        <v>10233700</v>
      </c>
      <c r="G19" s="33"/>
      <c r="H19" s="33"/>
      <c r="I19" s="33"/>
      <c r="J19" s="33"/>
      <c r="K19" s="33"/>
      <c r="L19" s="33"/>
      <c r="M19" s="33"/>
    </row>
    <row r="20" spans="1:13">
      <c r="A20" s="403" t="s">
        <v>263</v>
      </c>
      <c r="B20" s="404"/>
      <c r="C20" s="405"/>
      <c r="D20" s="210">
        <f>SUM(D6:D19)</f>
        <v>990330</v>
      </c>
      <c r="E20" s="210">
        <f>SUM(E15:E19)</f>
        <v>20886812</v>
      </c>
      <c r="F20" s="210">
        <f>SUM(E20)</f>
        <v>20886812</v>
      </c>
    </row>
    <row r="22" spans="1:13">
      <c r="A22" s="5" t="s">
        <v>90</v>
      </c>
      <c r="B22" s="5"/>
      <c r="C22" s="5"/>
    </row>
    <row r="23" spans="1:13" ht="21.75">
      <c r="A23" s="5" t="s">
        <v>248</v>
      </c>
      <c r="B23" s="5"/>
      <c r="C23" s="5"/>
      <c r="G23" s="168"/>
      <c r="J23" s="19"/>
      <c r="K23" s="19"/>
      <c r="L23" s="19"/>
      <c r="M23" s="19"/>
    </row>
    <row r="24" spans="1:13" ht="21.75">
      <c r="A24" s="3" t="s">
        <v>302</v>
      </c>
      <c r="G24" s="168"/>
      <c r="J24" s="19"/>
      <c r="K24" s="19"/>
      <c r="L24" s="19"/>
      <c r="M24" s="19"/>
    </row>
    <row r="25" spans="1:13" ht="21.75">
      <c r="A25" s="3" t="s">
        <v>303</v>
      </c>
      <c r="G25" s="168"/>
      <c r="J25" s="19"/>
      <c r="K25" s="19"/>
      <c r="L25" s="19"/>
      <c r="M25" s="19"/>
    </row>
    <row r="26" spans="1:13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</row>
    <row r="27" spans="1:13">
      <c r="A27" s="35"/>
      <c r="B27" s="35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</row>
    <row r="28" spans="1:13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</row>
    <row r="29" spans="1:13">
      <c r="A29" s="34"/>
      <c r="B29" s="34"/>
      <c r="C29" s="34"/>
      <c r="D29" s="19"/>
      <c r="E29" s="19"/>
      <c r="F29" s="34"/>
      <c r="G29" s="34"/>
      <c r="H29" s="34"/>
      <c r="I29" s="34"/>
      <c r="J29" s="34"/>
      <c r="K29" s="34"/>
      <c r="L29" s="34"/>
      <c r="M29" s="34"/>
    </row>
    <row r="30" spans="1:13">
      <c r="A30" s="34"/>
      <c r="B30" s="34"/>
      <c r="C30" s="34"/>
      <c r="D30" s="19"/>
      <c r="E30" s="19"/>
      <c r="F30" s="34"/>
      <c r="G30" s="34"/>
      <c r="H30" s="34"/>
      <c r="I30" s="34"/>
      <c r="J30" s="34"/>
      <c r="K30" s="34"/>
      <c r="L30" s="34"/>
      <c r="M30" s="34"/>
    </row>
    <row r="31" spans="1:13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</row>
    <row r="32" spans="1:13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</row>
    <row r="33" spans="1:13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</row>
    <row r="34" spans="1:13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</row>
    <row r="35" spans="1:13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</row>
    <row r="36" spans="1:13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</row>
    <row r="37" spans="1:13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</row>
    <row r="38" spans="1:13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</row>
    <row r="39" spans="1:13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</row>
    <row r="40" spans="1:13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</row>
    <row r="41" spans="1:13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</row>
    <row r="42" spans="1:13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</row>
    <row r="43" spans="1:13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</row>
    <row r="44" spans="1:13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</row>
    <row r="45" spans="1:13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</row>
    <row r="46" spans="1:13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</row>
  </sheetData>
  <mergeCells count="7">
    <mergeCell ref="A1:F1"/>
    <mergeCell ref="A2:F2"/>
    <mergeCell ref="A3:F3"/>
    <mergeCell ref="A20:C20"/>
    <mergeCell ref="L5:M6"/>
    <mergeCell ref="H5:I6"/>
    <mergeCell ref="J5:K6"/>
  </mergeCells>
  <pageMargins left="0.63" right="0.31496062992125984" top="0.52" bottom="0.35433070866141736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60"/>
  <sheetViews>
    <sheetView topLeftCell="A4" workbookViewId="0">
      <selection activeCell="G12" sqref="G12"/>
    </sheetView>
  </sheetViews>
  <sheetFormatPr defaultColWidth="9" defaultRowHeight="21"/>
  <cols>
    <col min="1" max="1" width="14.875" style="3" customWidth="1"/>
    <col min="2" max="2" width="20.375" style="3" customWidth="1"/>
    <col min="3" max="3" width="16.5" style="3" customWidth="1"/>
    <col min="4" max="4" width="16" style="3" customWidth="1"/>
    <col min="5" max="5" width="17" style="3" customWidth="1"/>
    <col min="6" max="6" width="19.75" style="3" customWidth="1"/>
    <col min="7" max="7" width="15.125" style="3" customWidth="1"/>
    <col min="8" max="8" width="13.75" style="3" customWidth="1"/>
    <col min="9" max="9" width="3.75" style="3" customWidth="1"/>
    <col min="10" max="10" width="12.625" style="3" customWidth="1"/>
    <col min="11" max="11" width="3.75" style="3" customWidth="1"/>
    <col min="12" max="12" width="12.625" style="3" customWidth="1"/>
    <col min="13" max="13" width="3.75" style="3" customWidth="1"/>
    <col min="14" max="16384" width="9" style="3"/>
  </cols>
  <sheetData>
    <row r="1" spans="1:13">
      <c r="A1" s="389" t="s">
        <v>298</v>
      </c>
      <c r="B1" s="389"/>
      <c r="C1" s="389"/>
      <c r="D1" s="389"/>
      <c r="E1" s="389"/>
      <c r="F1" s="389"/>
      <c r="G1" s="389"/>
      <c r="H1" s="389"/>
      <c r="I1" s="20"/>
      <c r="J1" s="20"/>
      <c r="K1" s="20"/>
      <c r="L1" s="20"/>
      <c r="M1" s="20"/>
    </row>
    <row r="2" spans="1:13">
      <c r="A2" s="389" t="s">
        <v>91</v>
      </c>
      <c r="B2" s="389"/>
      <c r="C2" s="389"/>
      <c r="D2" s="389"/>
      <c r="E2" s="389"/>
      <c r="F2" s="389"/>
      <c r="G2" s="389"/>
      <c r="H2" s="389"/>
      <c r="I2" s="20"/>
      <c r="J2" s="20"/>
      <c r="K2" s="20"/>
      <c r="L2" s="20"/>
      <c r="M2" s="20"/>
    </row>
    <row r="3" spans="1:13">
      <c r="A3" s="389" t="s">
        <v>355</v>
      </c>
      <c r="B3" s="389"/>
      <c r="C3" s="389"/>
      <c r="D3" s="389"/>
      <c r="E3" s="389"/>
      <c r="F3" s="389"/>
      <c r="G3" s="389"/>
      <c r="H3" s="389"/>
      <c r="I3" s="20"/>
      <c r="J3" s="20"/>
      <c r="K3" s="20"/>
      <c r="L3" s="20"/>
      <c r="M3" s="20"/>
    </row>
    <row r="4" spans="1:13">
      <c r="A4" s="5"/>
      <c r="B4" s="5"/>
    </row>
    <row r="5" spans="1:13">
      <c r="A5" s="18" t="s">
        <v>88</v>
      </c>
      <c r="B5" s="18" t="s">
        <v>57</v>
      </c>
      <c r="C5" s="18" t="s">
        <v>89</v>
      </c>
      <c r="D5" s="17" t="s">
        <v>1</v>
      </c>
      <c r="E5" s="17" t="s">
        <v>92</v>
      </c>
      <c r="F5" s="18" t="s">
        <v>93</v>
      </c>
      <c r="G5" s="18" t="s">
        <v>94</v>
      </c>
      <c r="H5" s="18" t="s">
        <v>3</v>
      </c>
      <c r="I5" s="34"/>
      <c r="J5" s="406"/>
      <c r="K5" s="406"/>
      <c r="L5" s="406"/>
      <c r="M5" s="406"/>
    </row>
    <row r="6" spans="1:13">
      <c r="A6" s="111" t="s">
        <v>95</v>
      </c>
      <c r="B6" s="111" t="s">
        <v>19</v>
      </c>
      <c r="C6" s="111" t="s">
        <v>214</v>
      </c>
      <c r="D6" s="112">
        <v>2322320</v>
      </c>
      <c r="E6" s="113">
        <v>2311920</v>
      </c>
      <c r="F6" s="127">
        <v>0</v>
      </c>
      <c r="G6" s="127">
        <v>0</v>
      </c>
      <c r="H6" s="112">
        <f t="shared" ref="H6:H15" si="0">SUM(E6:G6)</f>
        <v>2311920</v>
      </c>
      <c r="I6" s="34"/>
      <c r="J6" s="406"/>
      <c r="K6" s="406"/>
      <c r="L6" s="406"/>
      <c r="M6" s="406"/>
    </row>
    <row r="7" spans="1:13">
      <c r="A7" s="114"/>
      <c r="B7" s="114" t="s">
        <v>8</v>
      </c>
      <c r="C7" s="114" t="s">
        <v>214</v>
      </c>
      <c r="D7" s="115">
        <v>3389350</v>
      </c>
      <c r="E7" s="116">
        <v>1561329</v>
      </c>
      <c r="F7" s="117">
        <v>294500</v>
      </c>
      <c r="G7" s="116">
        <v>1275228.46</v>
      </c>
      <c r="H7" s="115">
        <f t="shared" si="0"/>
        <v>3131057.46</v>
      </c>
      <c r="I7" s="33"/>
      <c r="J7" s="109">
        <v>294500</v>
      </c>
      <c r="K7" s="109"/>
      <c r="L7" s="109">
        <v>1309000</v>
      </c>
      <c r="M7" s="33"/>
    </row>
    <row r="8" spans="1:13">
      <c r="A8" s="114" t="s">
        <v>96</v>
      </c>
      <c r="B8" s="114" t="s">
        <v>9</v>
      </c>
      <c r="C8" s="114" t="s">
        <v>214</v>
      </c>
      <c r="D8" s="115">
        <v>811100</v>
      </c>
      <c r="E8" s="116">
        <v>59270.25</v>
      </c>
      <c r="F8" s="117">
        <v>37600</v>
      </c>
      <c r="G8" s="116">
        <v>58327</v>
      </c>
      <c r="H8" s="115">
        <f t="shared" si="0"/>
        <v>155197.25</v>
      </c>
      <c r="I8" s="33"/>
      <c r="J8" s="109">
        <v>40100</v>
      </c>
      <c r="K8" s="109"/>
      <c r="L8" s="109">
        <v>70000</v>
      </c>
      <c r="M8" s="33"/>
    </row>
    <row r="9" spans="1:13">
      <c r="A9" s="114"/>
      <c r="B9" s="114" t="s">
        <v>10</v>
      </c>
      <c r="C9" s="114" t="s">
        <v>214</v>
      </c>
      <c r="D9" s="115">
        <v>705900</v>
      </c>
      <c r="E9" s="116">
        <v>388774.05</v>
      </c>
      <c r="F9" s="117">
        <v>3942</v>
      </c>
      <c r="G9" s="116">
        <v>138842</v>
      </c>
      <c r="H9" s="115">
        <f t="shared" si="0"/>
        <v>531558.05000000005</v>
      </c>
      <c r="I9" s="33"/>
      <c r="J9" s="109">
        <v>24000</v>
      </c>
      <c r="K9" s="109"/>
      <c r="L9" s="109">
        <v>180400</v>
      </c>
      <c r="M9" s="33"/>
    </row>
    <row r="10" spans="1:13">
      <c r="A10" s="114"/>
      <c r="B10" s="114" t="s">
        <v>11</v>
      </c>
      <c r="C10" s="114" t="s">
        <v>214</v>
      </c>
      <c r="D10" s="115">
        <v>280000</v>
      </c>
      <c r="E10" s="116">
        <v>142953.5</v>
      </c>
      <c r="F10" s="117">
        <v>15790</v>
      </c>
      <c r="G10" s="116">
        <v>53190</v>
      </c>
      <c r="H10" s="115">
        <f t="shared" si="0"/>
        <v>211933.5</v>
      </c>
      <c r="I10" s="33"/>
      <c r="J10" s="109">
        <v>20000</v>
      </c>
      <c r="K10" s="109"/>
      <c r="L10" s="109">
        <v>60000</v>
      </c>
      <c r="M10" s="33"/>
    </row>
    <row r="11" spans="1:13">
      <c r="A11" s="114"/>
      <c r="B11" s="114" t="s">
        <v>12</v>
      </c>
      <c r="C11" s="114" t="s">
        <v>214</v>
      </c>
      <c r="D11" s="115">
        <v>248000</v>
      </c>
      <c r="E11" s="116">
        <v>211953.07</v>
      </c>
      <c r="F11" s="127">
        <v>0</v>
      </c>
      <c r="G11" s="116">
        <v>7846</v>
      </c>
      <c r="H11" s="115">
        <f t="shared" si="0"/>
        <v>219799.07</v>
      </c>
      <c r="I11" s="33"/>
      <c r="J11" s="109"/>
      <c r="K11" s="109"/>
      <c r="L11" s="109">
        <v>10000</v>
      </c>
      <c r="M11" s="33"/>
    </row>
    <row r="12" spans="1:13">
      <c r="A12" s="114" t="s">
        <v>97</v>
      </c>
      <c r="B12" s="114" t="s">
        <v>13</v>
      </c>
      <c r="C12" s="114" t="s">
        <v>214</v>
      </c>
      <c r="D12" s="115">
        <v>50000</v>
      </c>
      <c r="E12" s="116">
        <v>34456</v>
      </c>
      <c r="F12" s="127">
        <v>0</v>
      </c>
      <c r="G12" s="127">
        <v>0</v>
      </c>
      <c r="H12" s="115">
        <f t="shared" si="0"/>
        <v>34456</v>
      </c>
      <c r="I12" s="33"/>
      <c r="J12" s="33"/>
      <c r="K12" s="33"/>
      <c r="L12" s="33"/>
      <c r="M12" s="33"/>
    </row>
    <row r="13" spans="1:13">
      <c r="A13" s="114"/>
      <c r="B13" s="114" t="s">
        <v>14</v>
      </c>
      <c r="C13" s="114" t="s">
        <v>214</v>
      </c>
      <c r="D13" s="115">
        <v>100000</v>
      </c>
      <c r="E13" s="116">
        <v>41600</v>
      </c>
      <c r="F13" s="127">
        <v>0</v>
      </c>
      <c r="G13" s="127">
        <v>0</v>
      </c>
      <c r="H13" s="115">
        <f t="shared" si="0"/>
        <v>41600</v>
      </c>
      <c r="I13" s="33"/>
      <c r="J13" s="33"/>
      <c r="K13" s="33"/>
      <c r="L13" s="33"/>
      <c r="M13" s="33"/>
    </row>
    <row r="14" spans="1:13">
      <c r="A14" s="114" t="s">
        <v>98</v>
      </c>
      <c r="B14" s="114" t="s">
        <v>15</v>
      </c>
      <c r="C14" s="114" t="s">
        <v>214</v>
      </c>
      <c r="D14" s="115">
        <v>25000</v>
      </c>
      <c r="E14" s="127">
        <v>0</v>
      </c>
      <c r="F14" s="127">
        <v>0</v>
      </c>
      <c r="G14" s="127">
        <v>0</v>
      </c>
      <c r="H14" s="245">
        <v>0</v>
      </c>
      <c r="I14" s="33"/>
      <c r="J14" s="33"/>
      <c r="K14" s="33"/>
      <c r="L14" s="33"/>
      <c r="M14" s="33"/>
    </row>
    <row r="15" spans="1:13">
      <c r="A15" s="114" t="s">
        <v>99</v>
      </c>
      <c r="B15" s="114" t="s">
        <v>2</v>
      </c>
      <c r="C15" s="114" t="s">
        <v>214</v>
      </c>
      <c r="D15" s="115">
        <v>22000</v>
      </c>
      <c r="E15" s="116">
        <v>22000</v>
      </c>
      <c r="F15" s="127">
        <v>0</v>
      </c>
      <c r="G15" s="127">
        <v>0</v>
      </c>
      <c r="H15" s="115">
        <f t="shared" si="0"/>
        <v>22000</v>
      </c>
      <c r="I15" s="33"/>
      <c r="J15" s="33"/>
      <c r="K15" s="33"/>
      <c r="L15" s="33"/>
      <c r="M15" s="33"/>
    </row>
    <row r="16" spans="1:13">
      <c r="A16" s="114"/>
      <c r="B16" s="114"/>
      <c r="C16" s="114"/>
      <c r="D16" s="114"/>
      <c r="E16" s="114"/>
      <c r="F16" s="127"/>
      <c r="G16" s="114"/>
      <c r="H16" s="115"/>
      <c r="I16" s="33"/>
      <c r="J16" s="33"/>
      <c r="K16" s="33"/>
      <c r="L16" s="33"/>
      <c r="M16" s="33"/>
    </row>
    <row r="17" spans="1:13">
      <c r="A17" s="114"/>
      <c r="B17" s="114"/>
      <c r="C17" s="114"/>
      <c r="D17" s="114"/>
      <c r="E17" s="114"/>
      <c r="F17" s="108"/>
      <c r="G17" s="114"/>
      <c r="H17" s="115"/>
      <c r="I17" s="33"/>
      <c r="J17" s="33"/>
      <c r="K17" s="33"/>
      <c r="L17" s="33"/>
      <c r="M17" s="33"/>
    </row>
    <row r="18" spans="1:13">
      <c r="A18" s="10"/>
      <c r="B18" s="10"/>
      <c r="C18" s="10"/>
      <c r="D18" s="10"/>
      <c r="E18" s="10"/>
      <c r="F18" s="110"/>
      <c r="G18" s="10"/>
      <c r="H18" s="97"/>
      <c r="I18" s="33"/>
      <c r="J18" s="33"/>
      <c r="K18" s="33"/>
      <c r="L18" s="33"/>
      <c r="M18" s="33"/>
    </row>
    <row r="19" spans="1:13">
      <c r="A19" s="385" t="s">
        <v>3</v>
      </c>
      <c r="B19" s="386"/>
      <c r="C19" s="387"/>
      <c r="D19" s="96">
        <f>SUM(D6:D18)</f>
        <v>7953670</v>
      </c>
      <c r="E19" s="96">
        <f>SUM(E6:E18)</f>
        <v>4774255.87</v>
      </c>
      <c r="F19" s="110">
        <f>SUM(F6:F18)</f>
        <v>351832</v>
      </c>
      <c r="G19" s="96">
        <f>SUM(G6:G18)</f>
        <v>1533433.46</v>
      </c>
      <c r="H19" s="98">
        <f>SUM(H6:H18)</f>
        <v>6659521.3300000001</v>
      </c>
    </row>
    <row r="21" spans="1:13">
      <c r="A21" s="5" t="s">
        <v>90</v>
      </c>
      <c r="B21" s="5"/>
      <c r="C21" s="5"/>
    </row>
    <row r="22" spans="1:13" ht="21.75">
      <c r="A22" s="5" t="s">
        <v>248</v>
      </c>
      <c r="B22" s="5"/>
      <c r="C22" s="5"/>
      <c r="G22" s="168"/>
    </row>
    <row r="23" spans="1:13" ht="21.75">
      <c r="A23" s="3" t="s">
        <v>302</v>
      </c>
      <c r="G23" s="168"/>
    </row>
    <row r="24" spans="1:13" ht="21.75">
      <c r="A24" s="3" t="s">
        <v>303</v>
      </c>
      <c r="G24" s="168"/>
    </row>
    <row r="25" spans="1:13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</row>
    <row r="26" spans="1:13">
      <c r="A26" s="389" t="s">
        <v>298</v>
      </c>
      <c r="B26" s="389"/>
      <c r="C26" s="389"/>
      <c r="D26" s="389"/>
      <c r="E26" s="389"/>
      <c r="F26" s="389"/>
      <c r="G26" s="389"/>
      <c r="H26" s="389"/>
      <c r="I26" s="19"/>
      <c r="J26" s="19"/>
      <c r="K26" s="19"/>
      <c r="L26" s="19"/>
      <c r="M26" s="19"/>
    </row>
    <row r="27" spans="1:13">
      <c r="A27" s="389" t="s">
        <v>106</v>
      </c>
      <c r="B27" s="389"/>
      <c r="C27" s="389"/>
      <c r="D27" s="389"/>
      <c r="E27" s="389"/>
      <c r="F27" s="389"/>
      <c r="G27" s="389"/>
      <c r="H27" s="389"/>
      <c r="I27" s="19"/>
      <c r="J27" s="19"/>
      <c r="K27" s="19"/>
      <c r="L27" s="19"/>
      <c r="M27" s="19"/>
    </row>
    <row r="28" spans="1:13">
      <c r="A28" s="389" t="s">
        <v>372</v>
      </c>
      <c r="B28" s="389"/>
      <c r="C28" s="389"/>
      <c r="D28" s="389"/>
      <c r="E28" s="389"/>
      <c r="F28" s="389"/>
      <c r="G28" s="389"/>
      <c r="H28" s="389"/>
      <c r="I28" s="33"/>
      <c r="J28" s="33"/>
      <c r="K28" s="33"/>
      <c r="L28" s="33"/>
      <c r="M28" s="33"/>
    </row>
    <row r="29" spans="1:13">
      <c r="A29" s="5"/>
      <c r="B29" s="5"/>
      <c r="I29" s="33"/>
      <c r="J29" s="33"/>
      <c r="K29" s="33"/>
      <c r="L29" s="33"/>
      <c r="M29" s="33"/>
    </row>
    <row r="30" spans="1:13">
      <c r="A30" s="399" t="s">
        <v>88</v>
      </c>
      <c r="B30" s="399" t="s">
        <v>57</v>
      </c>
      <c r="C30" s="399" t="s">
        <v>89</v>
      </c>
      <c r="D30" s="399" t="s">
        <v>1</v>
      </c>
      <c r="E30" s="24" t="s">
        <v>92</v>
      </c>
      <c r="F30" s="399" t="s">
        <v>102</v>
      </c>
      <c r="G30" s="22" t="s">
        <v>103</v>
      </c>
      <c r="H30" s="399" t="s">
        <v>3</v>
      </c>
      <c r="I30" s="33"/>
      <c r="J30" s="33"/>
      <c r="K30" s="33"/>
      <c r="L30" s="33"/>
      <c r="M30" s="33"/>
    </row>
    <row r="31" spans="1:13">
      <c r="A31" s="407"/>
      <c r="B31" s="407"/>
      <c r="C31" s="407"/>
      <c r="D31" s="407"/>
      <c r="E31" s="37" t="s">
        <v>100</v>
      </c>
      <c r="F31" s="407"/>
      <c r="G31" s="36" t="s">
        <v>104</v>
      </c>
      <c r="H31" s="407"/>
      <c r="I31" s="33"/>
      <c r="J31" s="33"/>
      <c r="K31" s="33"/>
      <c r="L31" s="33"/>
      <c r="M31" s="33"/>
    </row>
    <row r="32" spans="1:13">
      <c r="A32" s="400"/>
      <c r="B32" s="400"/>
      <c r="C32" s="400"/>
      <c r="D32" s="400"/>
      <c r="E32" s="25" t="s">
        <v>101</v>
      </c>
      <c r="F32" s="400"/>
      <c r="G32" s="23" t="s">
        <v>105</v>
      </c>
      <c r="H32" s="400"/>
      <c r="I32" s="33"/>
      <c r="J32" s="33"/>
      <c r="K32" s="33"/>
      <c r="L32" s="33"/>
      <c r="M32" s="33"/>
    </row>
    <row r="33" spans="1:13">
      <c r="A33" s="111" t="s">
        <v>95</v>
      </c>
      <c r="B33" s="111" t="s">
        <v>19</v>
      </c>
      <c r="C33" s="111"/>
      <c r="D33" s="125">
        <v>0</v>
      </c>
      <c r="E33" s="125">
        <v>0</v>
      </c>
      <c r="F33" s="126">
        <v>0</v>
      </c>
      <c r="G33" s="126">
        <v>0</v>
      </c>
      <c r="H33" s="126">
        <v>0</v>
      </c>
      <c r="I33" s="34"/>
      <c r="J33" s="34"/>
      <c r="K33" s="34"/>
      <c r="L33" s="34"/>
      <c r="M33" s="34"/>
    </row>
    <row r="34" spans="1:13">
      <c r="A34" s="114"/>
      <c r="B34" s="114" t="s">
        <v>8</v>
      </c>
      <c r="C34" s="114"/>
      <c r="D34" s="127">
        <v>0</v>
      </c>
      <c r="E34" s="127">
        <v>0</v>
      </c>
      <c r="F34" s="127">
        <v>0</v>
      </c>
      <c r="G34" s="127">
        <v>0</v>
      </c>
      <c r="H34" s="127">
        <v>0</v>
      </c>
      <c r="I34" s="34"/>
      <c r="J34" s="34"/>
      <c r="K34" s="34"/>
      <c r="L34" s="34"/>
      <c r="M34" s="34"/>
    </row>
    <row r="35" spans="1:13">
      <c r="A35" s="114" t="s">
        <v>96</v>
      </c>
      <c r="B35" s="114" t="s">
        <v>9</v>
      </c>
      <c r="C35" s="114"/>
      <c r="D35" s="127">
        <v>0</v>
      </c>
      <c r="E35" s="127">
        <v>0</v>
      </c>
      <c r="F35" s="127">
        <v>0</v>
      </c>
      <c r="G35" s="127">
        <v>0</v>
      </c>
      <c r="H35" s="127">
        <v>0</v>
      </c>
      <c r="I35" s="33"/>
      <c r="J35" s="33"/>
      <c r="K35" s="33"/>
      <c r="L35" s="33"/>
      <c r="M35" s="33"/>
    </row>
    <row r="36" spans="1:13">
      <c r="A36" s="114"/>
      <c r="B36" s="114" t="s">
        <v>10</v>
      </c>
      <c r="C36" s="114" t="s">
        <v>214</v>
      </c>
      <c r="D36" s="127">
        <v>15000</v>
      </c>
      <c r="E36" s="127">
        <v>0</v>
      </c>
      <c r="F36" s="127">
        <v>0</v>
      </c>
      <c r="G36" s="127">
        <v>4728</v>
      </c>
      <c r="H36" s="127">
        <f>SUM(E36:G36)</f>
        <v>4728</v>
      </c>
      <c r="I36" s="33"/>
      <c r="J36" s="33"/>
      <c r="K36" s="33"/>
      <c r="L36" s="33"/>
      <c r="M36" s="33"/>
    </row>
    <row r="37" spans="1:13">
      <c r="A37" s="114"/>
      <c r="B37" s="114" t="s">
        <v>11</v>
      </c>
      <c r="C37" s="128"/>
      <c r="D37" s="127">
        <v>0</v>
      </c>
      <c r="E37" s="127">
        <v>0</v>
      </c>
      <c r="F37" s="127">
        <v>0</v>
      </c>
      <c r="G37" s="127">
        <v>0</v>
      </c>
      <c r="H37" s="127">
        <v>0</v>
      </c>
      <c r="I37" s="33"/>
      <c r="J37" s="33"/>
      <c r="K37" s="33"/>
      <c r="L37" s="33"/>
      <c r="M37" s="33"/>
    </row>
    <row r="38" spans="1:13">
      <c r="A38" s="114"/>
      <c r="B38" s="114" t="s">
        <v>12</v>
      </c>
      <c r="C38" s="114"/>
      <c r="D38" s="127">
        <v>0</v>
      </c>
      <c r="E38" s="127">
        <v>0</v>
      </c>
      <c r="F38" s="127">
        <v>0</v>
      </c>
      <c r="G38" s="127">
        <v>0</v>
      </c>
      <c r="H38" s="127">
        <v>0</v>
      </c>
      <c r="I38" s="33"/>
      <c r="J38" s="33"/>
      <c r="K38" s="33"/>
      <c r="L38" s="33"/>
      <c r="M38" s="33"/>
    </row>
    <row r="39" spans="1:13">
      <c r="A39" s="114" t="s">
        <v>97</v>
      </c>
      <c r="B39" s="114" t="s">
        <v>13</v>
      </c>
      <c r="C39" s="114"/>
      <c r="D39" s="127">
        <v>0</v>
      </c>
      <c r="E39" s="127">
        <v>0</v>
      </c>
      <c r="F39" s="127">
        <v>0</v>
      </c>
      <c r="G39" s="127">
        <v>0</v>
      </c>
      <c r="H39" s="127">
        <v>0</v>
      </c>
      <c r="I39" s="33"/>
      <c r="J39" s="33"/>
      <c r="K39" s="33"/>
      <c r="L39" s="33"/>
      <c r="M39" s="33"/>
    </row>
    <row r="40" spans="1:13">
      <c r="A40" s="114"/>
      <c r="B40" s="114" t="s">
        <v>14</v>
      </c>
      <c r="C40" s="114"/>
      <c r="D40" s="127">
        <v>0</v>
      </c>
      <c r="E40" s="127">
        <v>0</v>
      </c>
      <c r="F40" s="127">
        <v>0</v>
      </c>
      <c r="G40" s="127">
        <v>0</v>
      </c>
      <c r="H40" s="127">
        <v>0</v>
      </c>
      <c r="I40" s="33"/>
      <c r="J40" s="33"/>
      <c r="K40" s="33"/>
      <c r="L40" s="33"/>
      <c r="M40" s="33"/>
    </row>
    <row r="41" spans="1:13">
      <c r="A41" s="114" t="s">
        <v>98</v>
      </c>
      <c r="B41" s="114" t="s">
        <v>15</v>
      </c>
      <c r="C41" s="114"/>
      <c r="D41" s="127">
        <v>0</v>
      </c>
      <c r="E41" s="127">
        <v>0</v>
      </c>
      <c r="F41" s="127">
        <v>0</v>
      </c>
      <c r="G41" s="127">
        <v>0</v>
      </c>
      <c r="H41" s="127">
        <v>0</v>
      </c>
      <c r="I41" s="33"/>
      <c r="J41" s="33"/>
      <c r="K41" s="33"/>
      <c r="L41" s="33"/>
      <c r="M41" s="33"/>
    </row>
    <row r="42" spans="1:13">
      <c r="A42" s="114" t="s">
        <v>99</v>
      </c>
      <c r="B42" s="114" t="s">
        <v>2</v>
      </c>
      <c r="C42" s="114"/>
      <c r="D42" s="127">
        <v>0</v>
      </c>
      <c r="E42" s="127">
        <v>0</v>
      </c>
      <c r="F42" s="127">
        <v>0</v>
      </c>
      <c r="G42" s="127">
        <v>0</v>
      </c>
      <c r="H42" s="127">
        <v>0</v>
      </c>
      <c r="I42" s="33"/>
      <c r="J42" s="33"/>
      <c r="K42" s="33"/>
      <c r="L42" s="33"/>
      <c r="M42" s="33"/>
    </row>
    <row r="43" spans="1:13">
      <c r="A43" s="114"/>
      <c r="B43" s="114"/>
      <c r="C43" s="114"/>
      <c r="D43" s="127"/>
      <c r="E43" s="127"/>
      <c r="F43" s="127"/>
      <c r="G43" s="127"/>
      <c r="H43" s="127"/>
      <c r="I43" s="33"/>
      <c r="J43" s="33"/>
      <c r="K43" s="33"/>
      <c r="L43" s="33"/>
      <c r="M43" s="33"/>
    </row>
    <row r="44" spans="1:13">
      <c r="A44" s="10"/>
      <c r="B44" s="10"/>
      <c r="C44" s="10"/>
      <c r="D44" s="110"/>
      <c r="E44" s="110"/>
      <c r="F44" s="110"/>
      <c r="G44" s="110"/>
      <c r="H44" s="110"/>
      <c r="I44" s="33"/>
      <c r="J44" s="33"/>
      <c r="K44" s="33"/>
      <c r="L44" s="33"/>
      <c r="M44" s="33"/>
    </row>
    <row r="45" spans="1:13">
      <c r="A45" s="385" t="s">
        <v>3</v>
      </c>
      <c r="B45" s="386"/>
      <c r="C45" s="387"/>
      <c r="D45" s="110">
        <f>SUM(D33:D44)</f>
        <v>15000</v>
      </c>
      <c r="E45" s="110">
        <f>SUM(E33:E44)</f>
        <v>0</v>
      </c>
      <c r="F45" s="110">
        <v>0</v>
      </c>
      <c r="G45" s="110">
        <f>SUM(G33:G44)</f>
        <v>4728</v>
      </c>
      <c r="H45" s="110">
        <f>SUM(H33:H44)</f>
        <v>4728</v>
      </c>
      <c r="I45" s="33"/>
      <c r="J45" s="33"/>
      <c r="K45" s="33"/>
      <c r="L45" s="33"/>
      <c r="M45" s="33"/>
    </row>
    <row r="46" spans="1:13">
      <c r="I46" s="33"/>
      <c r="J46" s="33"/>
      <c r="K46" s="33"/>
      <c r="L46" s="33"/>
      <c r="M46" s="33"/>
    </row>
    <row r="47" spans="1:13">
      <c r="A47" s="5" t="s">
        <v>90</v>
      </c>
      <c r="B47" s="5"/>
      <c r="C47" s="5"/>
      <c r="I47" s="33"/>
      <c r="J47" s="33"/>
      <c r="K47" s="33"/>
      <c r="L47" s="33"/>
      <c r="M47" s="33"/>
    </row>
    <row r="48" spans="1:13" ht="21.75">
      <c r="A48" s="5" t="s">
        <v>248</v>
      </c>
      <c r="B48" s="5"/>
      <c r="C48" s="5"/>
      <c r="G48" s="168"/>
      <c r="J48"/>
      <c r="K48" s="33"/>
      <c r="L48" s="33"/>
      <c r="M48" s="33"/>
    </row>
    <row r="49" spans="1:13" ht="21.75">
      <c r="A49" s="3" t="s">
        <v>302</v>
      </c>
      <c r="G49" s="168"/>
      <c r="J49"/>
      <c r="K49" s="33"/>
      <c r="L49" s="33"/>
      <c r="M49" s="33"/>
    </row>
    <row r="50" spans="1:13" ht="21.75">
      <c r="A50" s="3" t="s">
        <v>303</v>
      </c>
      <c r="G50" s="168"/>
      <c r="J50"/>
    </row>
    <row r="51" spans="1:13">
      <c r="A51" s="389"/>
      <c r="B51" s="389"/>
      <c r="C51" s="389"/>
      <c r="D51" s="389"/>
      <c r="E51" s="389"/>
      <c r="F51" s="389"/>
      <c r="G51" s="389"/>
      <c r="H51" s="389"/>
    </row>
    <row r="52" spans="1:13">
      <c r="A52" s="5"/>
      <c r="B52" s="5"/>
    </row>
    <row r="53" spans="1:13" ht="21" customHeight="1">
      <c r="A53" s="5"/>
      <c r="B53" s="5"/>
      <c r="C53" s="5"/>
    </row>
    <row r="54" spans="1:13" ht="21" customHeight="1"/>
    <row r="55" spans="1:13" ht="21" customHeight="1"/>
    <row r="56" spans="1:13" ht="21" customHeight="1"/>
    <row r="57" spans="1:13" ht="21" customHeight="1"/>
    <row r="58" spans="1:13" ht="21" customHeight="1"/>
    <row r="59" spans="1:13" ht="21" customHeight="1"/>
    <row r="60" spans="1:13" ht="21" customHeight="1"/>
  </sheetData>
  <mergeCells count="17">
    <mergeCell ref="A51:H51"/>
    <mergeCell ref="A28:H28"/>
    <mergeCell ref="A45:C45"/>
    <mergeCell ref="A30:A32"/>
    <mergeCell ref="B30:B32"/>
    <mergeCell ref="C30:C32"/>
    <mergeCell ref="D30:D32"/>
    <mergeCell ref="F30:F32"/>
    <mergeCell ref="H30:H32"/>
    <mergeCell ref="A27:H27"/>
    <mergeCell ref="J5:K6"/>
    <mergeCell ref="L5:M6"/>
    <mergeCell ref="A19:C19"/>
    <mergeCell ref="A1:H1"/>
    <mergeCell ref="A2:H2"/>
    <mergeCell ref="A3:H3"/>
    <mergeCell ref="A26:H26"/>
  </mergeCells>
  <pageMargins left="0.31496062992125984" right="0" top="0.53" bottom="0.35433070866141736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3:M112"/>
  <sheetViews>
    <sheetView topLeftCell="A37" workbookViewId="0">
      <selection activeCell="G14" sqref="G14"/>
    </sheetView>
  </sheetViews>
  <sheetFormatPr defaultColWidth="15.125" defaultRowHeight="21"/>
  <cols>
    <col min="1" max="1" width="12.75" style="3" customWidth="1"/>
    <col min="2" max="2" width="16.5" style="3" customWidth="1"/>
    <col min="3" max="3" width="15.125" style="3"/>
    <col min="4" max="4" width="14.375" style="3" customWidth="1"/>
    <col min="5" max="5" width="14.5" style="3" customWidth="1"/>
    <col min="6" max="16384" width="15.125" style="3"/>
  </cols>
  <sheetData>
    <row r="3" spans="1:13">
      <c r="A3" s="389" t="s">
        <v>298</v>
      </c>
      <c r="B3" s="389"/>
      <c r="C3" s="389"/>
      <c r="D3" s="389"/>
      <c r="E3" s="389"/>
      <c r="F3" s="389"/>
      <c r="G3" s="389"/>
      <c r="H3" s="389"/>
      <c r="I3" s="389"/>
      <c r="J3" s="20"/>
      <c r="K3" s="20"/>
      <c r="L3" s="20"/>
      <c r="M3" s="20"/>
    </row>
    <row r="4" spans="1:13">
      <c r="A4" s="389" t="s">
        <v>107</v>
      </c>
      <c r="B4" s="389"/>
      <c r="C4" s="389"/>
      <c r="D4" s="389"/>
      <c r="E4" s="389"/>
      <c r="F4" s="389"/>
      <c r="G4" s="389"/>
      <c r="H4" s="389"/>
      <c r="I4" s="389"/>
      <c r="J4" s="20"/>
      <c r="K4" s="20"/>
      <c r="L4" s="20"/>
      <c r="M4" s="20"/>
    </row>
    <row r="5" spans="1:13">
      <c r="A5" s="389" t="s">
        <v>354</v>
      </c>
      <c r="B5" s="389"/>
      <c r="C5" s="389"/>
      <c r="D5" s="389"/>
      <c r="E5" s="389"/>
      <c r="F5" s="389"/>
      <c r="G5" s="389"/>
      <c r="H5" s="389"/>
      <c r="I5" s="389"/>
      <c r="J5" s="20"/>
      <c r="K5" s="20"/>
      <c r="L5" s="20"/>
      <c r="M5" s="20"/>
    </row>
    <row r="6" spans="1:13">
      <c r="A6" s="5"/>
      <c r="B6" s="5"/>
    </row>
    <row r="7" spans="1:13">
      <c r="A7" s="399" t="s">
        <v>88</v>
      </c>
      <c r="B7" s="399" t="s">
        <v>57</v>
      </c>
      <c r="C7" s="399" t="s">
        <v>89</v>
      </c>
      <c r="D7" s="399" t="s">
        <v>1</v>
      </c>
      <c r="E7" s="32" t="s">
        <v>92</v>
      </c>
      <c r="F7" s="29" t="s">
        <v>109</v>
      </c>
      <c r="G7" s="29" t="s">
        <v>111</v>
      </c>
      <c r="H7" s="29" t="s">
        <v>113</v>
      </c>
      <c r="I7" s="399" t="s">
        <v>3</v>
      </c>
      <c r="J7" s="406"/>
      <c r="K7" s="406"/>
      <c r="L7" s="406"/>
      <c r="M7" s="406"/>
    </row>
    <row r="8" spans="1:13">
      <c r="A8" s="400"/>
      <c r="B8" s="400"/>
      <c r="C8" s="400"/>
      <c r="D8" s="400"/>
      <c r="E8" s="31" t="s">
        <v>108</v>
      </c>
      <c r="F8" s="30" t="s">
        <v>110</v>
      </c>
      <c r="G8" s="30" t="s">
        <v>112</v>
      </c>
      <c r="H8" s="30" t="s">
        <v>114</v>
      </c>
      <c r="I8" s="400"/>
      <c r="J8" s="406"/>
      <c r="K8" s="406"/>
      <c r="L8" s="406"/>
      <c r="M8" s="406"/>
    </row>
    <row r="9" spans="1:13">
      <c r="A9" s="111" t="s">
        <v>95</v>
      </c>
      <c r="B9" s="111" t="s">
        <v>19</v>
      </c>
      <c r="C9" s="118"/>
      <c r="D9" s="151">
        <v>0</v>
      </c>
      <c r="E9" s="151">
        <v>0</v>
      </c>
      <c r="F9" s="126">
        <v>0</v>
      </c>
      <c r="G9" s="151">
        <v>0</v>
      </c>
      <c r="H9" s="151">
        <v>0</v>
      </c>
      <c r="I9" s="126">
        <f t="shared" ref="I9:I18" si="0">SUM(E9:H9)</f>
        <v>0</v>
      </c>
      <c r="J9" s="406"/>
      <c r="K9" s="406"/>
      <c r="L9" s="406"/>
      <c r="M9" s="406"/>
    </row>
    <row r="10" spans="1:13">
      <c r="A10" s="114"/>
      <c r="B10" s="114" t="s">
        <v>8</v>
      </c>
      <c r="C10" s="114" t="s">
        <v>214</v>
      </c>
      <c r="D10" s="129">
        <v>340000</v>
      </c>
      <c r="E10" s="129">
        <v>85669</v>
      </c>
      <c r="F10" s="129">
        <v>87188.32</v>
      </c>
      <c r="G10" s="127">
        <v>0</v>
      </c>
      <c r="H10" s="127">
        <v>0</v>
      </c>
      <c r="I10" s="129">
        <f t="shared" si="0"/>
        <v>172857.32</v>
      </c>
      <c r="J10" s="33"/>
      <c r="K10" s="33"/>
      <c r="L10" s="33"/>
      <c r="M10" s="33"/>
    </row>
    <row r="11" spans="1:13">
      <c r="A11" s="114" t="s">
        <v>96</v>
      </c>
      <c r="B11" s="114" t="s">
        <v>9</v>
      </c>
      <c r="C11" s="114" t="s">
        <v>214</v>
      </c>
      <c r="D11" s="129">
        <v>9500</v>
      </c>
      <c r="E11" s="129">
        <v>7500</v>
      </c>
      <c r="F11" s="129">
        <v>0</v>
      </c>
      <c r="G11" s="127">
        <v>0</v>
      </c>
      <c r="H11" s="127">
        <v>0</v>
      </c>
      <c r="I11" s="129">
        <f t="shared" si="0"/>
        <v>7500</v>
      </c>
      <c r="J11" s="33"/>
      <c r="K11" s="33"/>
      <c r="L11" s="33"/>
      <c r="M11" s="33"/>
    </row>
    <row r="12" spans="1:13">
      <c r="A12" s="114"/>
      <c r="B12" s="114" t="s">
        <v>10</v>
      </c>
      <c r="C12" s="114" t="s">
        <v>214</v>
      </c>
      <c r="D12" s="129">
        <v>1800000</v>
      </c>
      <c r="E12" s="129">
        <v>0</v>
      </c>
      <c r="F12" s="129">
        <v>1270271</v>
      </c>
      <c r="G12" s="129">
        <v>0</v>
      </c>
      <c r="H12" s="129">
        <v>0</v>
      </c>
      <c r="I12" s="129">
        <f t="shared" si="0"/>
        <v>1270271</v>
      </c>
      <c r="J12" s="33"/>
      <c r="K12" s="33"/>
      <c r="L12" s="33"/>
      <c r="M12" s="33"/>
    </row>
    <row r="13" spans="1:13">
      <c r="A13" s="114"/>
      <c r="B13" s="114" t="s">
        <v>11</v>
      </c>
      <c r="C13" s="114" t="s">
        <v>214</v>
      </c>
      <c r="D13" s="129">
        <v>1895115</v>
      </c>
      <c r="E13" s="129">
        <v>0</v>
      </c>
      <c r="F13" s="129">
        <v>926362</v>
      </c>
      <c r="G13" s="127">
        <v>0</v>
      </c>
      <c r="H13" s="127">
        <v>0</v>
      </c>
      <c r="I13" s="129">
        <f t="shared" si="0"/>
        <v>926362</v>
      </c>
      <c r="J13" s="33"/>
      <c r="K13" s="33"/>
      <c r="L13" s="33"/>
      <c r="M13" s="33"/>
    </row>
    <row r="14" spans="1:13">
      <c r="A14" s="114"/>
      <c r="B14" s="114" t="s">
        <v>12</v>
      </c>
      <c r="C14" s="114" t="s">
        <v>214</v>
      </c>
      <c r="D14" s="129">
        <v>102000</v>
      </c>
      <c r="E14" s="129">
        <v>0</v>
      </c>
      <c r="F14" s="129">
        <v>90283.44</v>
      </c>
      <c r="G14" s="127">
        <v>0</v>
      </c>
      <c r="H14" s="127">
        <v>0</v>
      </c>
      <c r="I14" s="129">
        <f t="shared" si="0"/>
        <v>90283.44</v>
      </c>
      <c r="J14" s="33"/>
      <c r="K14" s="33"/>
      <c r="L14" s="33"/>
      <c r="M14" s="33"/>
    </row>
    <row r="15" spans="1:13">
      <c r="A15" s="114" t="s">
        <v>97</v>
      </c>
      <c r="B15" s="114" t="s">
        <v>13</v>
      </c>
      <c r="C15" s="114" t="s">
        <v>214</v>
      </c>
      <c r="D15" s="129">
        <v>29000</v>
      </c>
      <c r="E15" s="129">
        <v>0</v>
      </c>
      <c r="F15" s="129">
        <v>22100</v>
      </c>
      <c r="G15" s="127">
        <v>0</v>
      </c>
      <c r="H15" s="127">
        <v>0</v>
      </c>
      <c r="I15" s="129">
        <f t="shared" si="0"/>
        <v>22100</v>
      </c>
      <c r="J15" s="33"/>
      <c r="K15" s="33"/>
      <c r="L15" s="33"/>
      <c r="M15" s="33"/>
    </row>
    <row r="16" spans="1:13">
      <c r="A16" s="114"/>
      <c r="B16" s="114" t="s">
        <v>14</v>
      </c>
      <c r="C16" s="114"/>
      <c r="D16" s="129">
        <v>100000</v>
      </c>
      <c r="E16" s="129">
        <v>0</v>
      </c>
      <c r="F16" s="129">
        <v>0</v>
      </c>
      <c r="G16" s="127">
        <v>0</v>
      </c>
      <c r="H16" s="127">
        <v>0</v>
      </c>
      <c r="I16" s="129">
        <f t="shared" si="0"/>
        <v>0</v>
      </c>
      <c r="J16" s="33"/>
      <c r="K16" s="33"/>
      <c r="L16" s="33"/>
      <c r="M16" s="33"/>
    </row>
    <row r="17" spans="1:13">
      <c r="A17" s="114" t="s">
        <v>98</v>
      </c>
      <c r="B17" s="114" t="s">
        <v>15</v>
      </c>
      <c r="C17" s="114"/>
      <c r="D17" s="129">
        <v>0</v>
      </c>
      <c r="E17" s="129">
        <v>0</v>
      </c>
      <c r="F17" s="129">
        <v>0</v>
      </c>
      <c r="G17" s="127">
        <v>0</v>
      </c>
      <c r="H17" s="127">
        <v>0</v>
      </c>
      <c r="I17" s="129">
        <f t="shared" si="0"/>
        <v>0</v>
      </c>
      <c r="J17" s="33"/>
      <c r="K17" s="33"/>
      <c r="L17" s="33"/>
      <c r="M17" s="33"/>
    </row>
    <row r="18" spans="1:13">
      <c r="A18" s="114" t="s">
        <v>99</v>
      </c>
      <c r="B18" s="114" t="s">
        <v>2</v>
      </c>
      <c r="C18" s="114" t="s">
        <v>214</v>
      </c>
      <c r="D18" s="129">
        <v>2570000</v>
      </c>
      <c r="E18" s="129">
        <v>0</v>
      </c>
      <c r="F18" s="129">
        <v>2550000</v>
      </c>
      <c r="G18" s="127">
        <v>0</v>
      </c>
      <c r="H18" s="127">
        <v>0</v>
      </c>
      <c r="I18" s="129">
        <f t="shared" si="0"/>
        <v>2550000</v>
      </c>
      <c r="J18" s="33"/>
      <c r="K18" s="33"/>
      <c r="L18" s="33"/>
      <c r="M18" s="33"/>
    </row>
    <row r="19" spans="1:13">
      <c r="A19" s="114"/>
      <c r="B19" s="114"/>
      <c r="C19" s="114"/>
      <c r="D19" s="129"/>
      <c r="E19" s="129"/>
      <c r="F19" s="129"/>
      <c r="G19" s="129"/>
      <c r="H19" s="129"/>
      <c r="I19" s="129"/>
      <c r="J19" s="33"/>
      <c r="K19" s="33"/>
      <c r="L19" s="33"/>
      <c r="M19" s="33"/>
    </row>
    <row r="20" spans="1:13">
      <c r="A20" s="10"/>
      <c r="B20" s="10"/>
      <c r="C20" s="10"/>
      <c r="D20" s="110"/>
      <c r="E20" s="110"/>
      <c r="F20" s="110"/>
      <c r="G20" s="110"/>
      <c r="H20" s="110"/>
      <c r="I20" s="108"/>
      <c r="J20" s="33"/>
      <c r="K20" s="33"/>
      <c r="L20" s="33"/>
      <c r="M20" s="33"/>
    </row>
    <row r="21" spans="1:13">
      <c r="A21" s="385" t="s">
        <v>3</v>
      </c>
      <c r="B21" s="386"/>
      <c r="C21" s="387"/>
      <c r="D21" s="355">
        <f>SUM(D9:D20)</f>
        <v>6845615</v>
      </c>
      <c r="E21" s="355">
        <f>SUM(E9:E20)</f>
        <v>93169</v>
      </c>
      <c r="F21" s="355">
        <f>SUM(F9:F20)</f>
        <v>4946204.76</v>
      </c>
      <c r="G21" s="355">
        <f>SUM(G9:G20)</f>
        <v>0</v>
      </c>
      <c r="H21" s="355">
        <f>SUM(H9:H20)</f>
        <v>0</v>
      </c>
      <c r="I21" s="348">
        <f>SUM(E21:H21)</f>
        <v>5039373.76</v>
      </c>
    </row>
    <row r="22" spans="1:13">
      <c r="A22" s="318"/>
      <c r="B22" s="318"/>
      <c r="C22" s="318"/>
      <c r="D22" s="351"/>
      <c r="E22" s="351"/>
      <c r="F22" s="351"/>
      <c r="G22" s="351"/>
      <c r="H22" s="351"/>
      <c r="I22" s="351"/>
    </row>
    <row r="23" spans="1:13">
      <c r="A23" s="43"/>
      <c r="B23" s="43"/>
      <c r="C23" s="43"/>
      <c r="D23" s="177"/>
      <c r="E23" s="177"/>
      <c r="F23" s="177"/>
      <c r="G23" s="177"/>
      <c r="H23" s="177"/>
      <c r="I23" s="177"/>
    </row>
    <row r="24" spans="1:13">
      <c r="A24" s="43"/>
      <c r="B24" s="43"/>
      <c r="C24" s="43"/>
      <c r="D24" s="177"/>
      <c r="E24" s="177"/>
      <c r="F24" s="177"/>
      <c r="G24" s="177"/>
      <c r="H24" s="177"/>
      <c r="I24" s="177"/>
    </row>
    <row r="25" spans="1:13">
      <c r="A25" s="43"/>
      <c r="B25" s="43"/>
      <c r="C25" s="43"/>
      <c r="D25" s="177"/>
      <c r="E25" s="177"/>
      <c r="F25" s="177"/>
      <c r="G25" s="177"/>
      <c r="H25" s="177"/>
      <c r="I25" s="177"/>
    </row>
    <row r="26" spans="1:13">
      <c r="A26" s="43"/>
      <c r="B26" s="43"/>
      <c r="C26" s="43"/>
      <c r="D26" s="177"/>
      <c r="E26" s="177"/>
      <c r="F26" s="177"/>
      <c r="G26" s="177"/>
      <c r="H26" s="177"/>
      <c r="I26" s="177"/>
    </row>
    <row r="27" spans="1:13">
      <c r="A27" s="43"/>
      <c r="B27" s="43"/>
      <c r="C27" s="43"/>
      <c r="D27" s="177"/>
      <c r="E27" s="177"/>
      <c r="F27" s="177"/>
      <c r="G27" s="177"/>
      <c r="H27" s="177"/>
      <c r="I27" s="177"/>
    </row>
    <row r="28" spans="1:13">
      <c r="A28" s="43"/>
      <c r="B28" s="43"/>
      <c r="C28" s="43"/>
      <c r="D28" s="177"/>
      <c r="E28" s="177"/>
      <c r="F28" s="177"/>
      <c r="G28" s="177"/>
      <c r="H28" s="177"/>
      <c r="I28" s="177"/>
    </row>
    <row r="29" spans="1:13">
      <c r="A29" s="399" t="s">
        <v>88</v>
      </c>
      <c r="B29" s="399" t="s">
        <v>57</v>
      </c>
      <c r="C29" s="399" t="s">
        <v>89</v>
      </c>
      <c r="D29" s="399" t="s">
        <v>1</v>
      </c>
      <c r="E29" s="322" t="s">
        <v>92</v>
      </c>
      <c r="F29" s="320" t="s">
        <v>109</v>
      </c>
      <c r="G29" s="320" t="s">
        <v>111</v>
      </c>
      <c r="H29" s="320" t="s">
        <v>113</v>
      </c>
      <c r="I29" s="399" t="s">
        <v>3</v>
      </c>
    </row>
    <row r="30" spans="1:13">
      <c r="A30" s="400"/>
      <c r="B30" s="400"/>
      <c r="C30" s="400"/>
      <c r="D30" s="400"/>
      <c r="E30" s="323" t="s">
        <v>108</v>
      </c>
      <c r="F30" s="321" t="s">
        <v>110</v>
      </c>
      <c r="G30" s="321" t="s">
        <v>112</v>
      </c>
      <c r="H30" s="321" t="s">
        <v>114</v>
      </c>
      <c r="I30" s="400"/>
    </row>
    <row r="31" spans="1:13">
      <c r="A31" s="114" t="s">
        <v>95</v>
      </c>
      <c r="B31" s="114" t="s">
        <v>607</v>
      </c>
      <c r="C31" s="114" t="s">
        <v>608</v>
      </c>
      <c r="D31" s="129"/>
      <c r="E31" s="129"/>
      <c r="F31" s="129">
        <v>2398896</v>
      </c>
      <c r="G31" s="127"/>
      <c r="H31" s="127"/>
      <c r="I31" s="129">
        <f>SUM(F31:H31)</f>
        <v>2398896</v>
      </c>
    </row>
    <row r="32" spans="1:13">
      <c r="A32" s="114"/>
      <c r="B32" s="114"/>
      <c r="C32" s="114" t="s">
        <v>609</v>
      </c>
      <c r="D32" s="129"/>
      <c r="E32" s="129"/>
      <c r="F32" s="129"/>
      <c r="G32" s="127"/>
      <c r="H32" s="127"/>
      <c r="I32" s="129"/>
    </row>
    <row r="33" spans="1:13">
      <c r="A33" s="114" t="s">
        <v>601</v>
      </c>
      <c r="B33" s="114" t="s">
        <v>9</v>
      </c>
      <c r="C33" s="114"/>
      <c r="D33" s="129"/>
      <c r="E33" s="129"/>
      <c r="F33" s="129">
        <v>40556</v>
      </c>
      <c r="G33" s="127"/>
      <c r="H33" s="127"/>
      <c r="I33" s="129">
        <f>SUM(F33:H33)</f>
        <v>40556</v>
      </c>
    </row>
    <row r="34" spans="1:13">
      <c r="A34" s="202"/>
      <c r="B34" s="202" t="s">
        <v>11</v>
      </c>
      <c r="C34" s="202"/>
      <c r="D34" s="233"/>
      <c r="E34" s="233"/>
      <c r="F34" s="233">
        <v>461500</v>
      </c>
      <c r="G34" s="353"/>
      <c r="H34" s="353"/>
      <c r="I34" s="233">
        <f>SUM(F34:H34)</f>
        <v>461500</v>
      </c>
    </row>
    <row r="35" spans="1:13">
      <c r="A35" s="349"/>
      <c r="B35" s="350"/>
      <c r="C35" s="346" t="s">
        <v>3</v>
      </c>
      <c r="D35" s="347"/>
      <c r="E35" s="347"/>
      <c r="F35" s="347">
        <f>SUM(F31:F34)</f>
        <v>2900952</v>
      </c>
      <c r="G35" s="347"/>
      <c r="H35" s="347"/>
      <c r="I35" s="347">
        <f>SUM(F35:H35)</f>
        <v>2900952</v>
      </c>
    </row>
    <row r="36" spans="1:13">
      <c r="A36" s="403" t="s">
        <v>263</v>
      </c>
      <c r="B36" s="404"/>
      <c r="C36" s="405"/>
      <c r="D36" s="355"/>
      <c r="E36" s="355">
        <v>93169</v>
      </c>
      <c r="F36" s="355">
        <v>10748108.76</v>
      </c>
      <c r="G36" s="355"/>
      <c r="H36" s="355"/>
      <c r="I36" s="348">
        <f>SUM(E36:H36)</f>
        <v>10841277.76</v>
      </c>
      <c r="J36" s="352"/>
    </row>
    <row r="37" spans="1:13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>
      <c r="A38" s="19"/>
      <c r="B38" s="19"/>
      <c r="C38" s="19"/>
      <c r="D38" s="354"/>
      <c r="E38" s="19"/>
      <c r="F38" s="19"/>
      <c r="G38" s="19"/>
      <c r="H38" s="19"/>
      <c r="I38" s="19"/>
      <c r="J38" s="19"/>
      <c r="K38" s="19"/>
      <c r="L38" s="19"/>
      <c r="M38" s="19"/>
    </row>
    <row r="39" spans="1:13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</row>
    <row r="40" spans="1:13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</row>
    <row r="41" spans="1:13">
      <c r="A41" s="5" t="s">
        <v>90</v>
      </c>
      <c r="B41" s="5"/>
      <c r="C41" s="5"/>
      <c r="G41" s="19"/>
      <c r="H41" s="19"/>
      <c r="I41" s="19"/>
      <c r="J41" s="19"/>
      <c r="K41" s="19"/>
      <c r="L41" s="19"/>
      <c r="M41" s="19"/>
    </row>
    <row r="42" spans="1:13">
      <c r="A42" s="5" t="s">
        <v>248</v>
      </c>
      <c r="B42" s="5"/>
      <c r="C42" s="5"/>
      <c r="G42" s="19"/>
      <c r="H42" s="19"/>
      <c r="I42" s="19"/>
      <c r="J42" s="19"/>
      <c r="K42" s="19"/>
      <c r="L42" s="19"/>
      <c r="M42" s="19"/>
    </row>
    <row r="43" spans="1:13">
      <c r="A43" s="3" t="s">
        <v>302</v>
      </c>
      <c r="G43" s="19"/>
      <c r="H43" s="19"/>
      <c r="I43" s="19"/>
      <c r="J43" s="19"/>
      <c r="K43" s="19"/>
      <c r="L43" s="19"/>
      <c r="M43" s="19"/>
    </row>
    <row r="44" spans="1:13">
      <c r="A44" s="3" t="s">
        <v>303</v>
      </c>
      <c r="G44" s="19"/>
      <c r="H44" s="19"/>
      <c r="I44" s="19"/>
      <c r="J44" s="19"/>
      <c r="K44" s="19"/>
      <c r="L44" s="19"/>
      <c r="M44" s="19"/>
    </row>
    <row r="45" spans="1:13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</row>
    <row r="46" spans="1:13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</row>
    <row r="47" spans="1:13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</row>
    <row r="48" spans="1:13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</row>
    <row r="49" spans="1:13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</row>
    <row r="50" spans="1:13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</row>
    <row r="51" spans="1:13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</row>
    <row r="52" spans="1:13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</row>
    <row r="53" spans="1:13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</row>
    <row r="54" spans="1:13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</row>
    <row r="55" spans="1:13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</row>
    <row r="56" spans="1:13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</row>
    <row r="57" spans="1:13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</row>
    <row r="58" spans="1:13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</row>
    <row r="59" spans="1:13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</row>
    <row r="60" spans="1:13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</row>
    <row r="61" spans="1:13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</row>
    <row r="62" spans="1:13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</row>
    <row r="63" spans="1:13">
      <c r="A63" s="389" t="s">
        <v>298</v>
      </c>
      <c r="B63" s="389"/>
      <c r="C63" s="389"/>
      <c r="D63" s="389"/>
      <c r="E63" s="389"/>
      <c r="F63" s="389"/>
      <c r="G63" s="389"/>
      <c r="H63" s="389"/>
      <c r="I63" s="389"/>
      <c r="J63" s="19"/>
      <c r="K63" s="19"/>
      <c r="L63" s="19"/>
      <c r="M63" s="19"/>
    </row>
    <row r="64" spans="1:13">
      <c r="A64" s="389" t="s">
        <v>115</v>
      </c>
      <c r="B64" s="389"/>
      <c r="C64" s="389"/>
      <c r="D64" s="389"/>
      <c r="E64" s="389"/>
      <c r="F64" s="389"/>
      <c r="G64" s="389"/>
      <c r="H64" s="389"/>
      <c r="I64" s="389"/>
      <c r="J64" s="19"/>
      <c r="K64" s="19"/>
      <c r="L64" s="19"/>
      <c r="M64" s="19"/>
    </row>
    <row r="65" spans="1:13">
      <c r="A65" s="389" t="s">
        <v>356</v>
      </c>
      <c r="B65" s="389"/>
      <c r="C65" s="389"/>
      <c r="D65" s="389"/>
      <c r="E65" s="389"/>
      <c r="F65" s="389"/>
      <c r="G65" s="389"/>
      <c r="H65" s="389"/>
      <c r="I65" s="389"/>
      <c r="J65" s="33"/>
      <c r="K65" s="33"/>
      <c r="L65" s="33"/>
      <c r="M65" s="33"/>
    </row>
    <row r="66" spans="1:13">
      <c r="A66" s="5"/>
      <c r="B66" s="5"/>
      <c r="I66" s="33"/>
      <c r="J66" s="33"/>
      <c r="K66" s="33"/>
      <c r="L66" s="33"/>
      <c r="M66" s="33"/>
    </row>
    <row r="67" spans="1:13">
      <c r="A67" s="399" t="s">
        <v>88</v>
      </c>
      <c r="B67" s="399" t="s">
        <v>57</v>
      </c>
      <c r="C67" s="399" t="s">
        <v>89</v>
      </c>
      <c r="D67" s="399" t="s">
        <v>1</v>
      </c>
      <c r="E67" s="32" t="s">
        <v>92</v>
      </c>
      <c r="F67" s="399" t="s">
        <v>117</v>
      </c>
      <c r="G67" s="29" t="s">
        <v>118</v>
      </c>
      <c r="H67" s="29" t="s">
        <v>121</v>
      </c>
      <c r="I67" s="399" t="s">
        <v>3</v>
      </c>
      <c r="J67" s="33"/>
      <c r="K67" s="33"/>
      <c r="L67" s="33"/>
      <c r="M67" s="33"/>
    </row>
    <row r="68" spans="1:13">
      <c r="A68" s="407"/>
      <c r="B68" s="407"/>
      <c r="C68" s="407"/>
      <c r="D68" s="407"/>
      <c r="E68" s="37" t="s">
        <v>116</v>
      </c>
      <c r="F68" s="407"/>
      <c r="G68" s="38" t="s">
        <v>119</v>
      </c>
      <c r="H68" s="38" t="s">
        <v>122</v>
      </c>
      <c r="I68" s="407"/>
      <c r="J68" s="33"/>
      <c r="K68" s="33"/>
      <c r="L68" s="33"/>
      <c r="M68" s="33"/>
    </row>
    <row r="69" spans="1:13">
      <c r="A69" s="400"/>
      <c r="B69" s="400"/>
      <c r="C69" s="400"/>
      <c r="D69" s="400"/>
      <c r="E69" s="31"/>
      <c r="F69" s="400"/>
      <c r="G69" s="30" t="s">
        <v>120</v>
      </c>
      <c r="H69" s="40"/>
      <c r="I69" s="400"/>
      <c r="J69" s="33"/>
      <c r="K69" s="33"/>
      <c r="L69" s="33"/>
      <c r="M69" s="33"/>
    </row>
    <row r="70" spans="1:13">
      <c r="A70" s="111" t="s">
        <v>95</v>
      </c>
      <c r="B70" s="111" t="s">
        <v>19</v>
      </c>
      <c r="C70" s="118"/>
      <c r="D70" s="125"/>
      <c r="E70" s="151">
        <v>0</v>
      </c>
      <c r="F70" s="151">
        <v>0</v>
      </c>
      <c r="G70" s="152">
        <v>0</v>
      </c>
      <c r="H70" s="151">
        <v>0</v>
      </c>
      <c r="I70" s="152">
        <f t="shared" ref="I70:I79" si="1">SUM(E70:H70)</f>
        <v>0</v>
      </c>
      <c r="J70" s="34"/>
      <c r="K70" s="34"/>
      <c r="L70" s="34"/>
      <c r="M70" s="34"/>
    </row>
    <row r="71" spans="1:13">
      <c r="A71" s="114"/>
      <c r="B71" s="114" t="s">
        <v>8</v>
      </c>
      <c r="C71" s="114"/>
      <c r="D71" s="127"/>
      <c r="E71" s="127">
        <v>0</v>
      </c>
      <c r="F71" s="127">
        <v>0</v>
      </c>
      <c r="G71" s="127">
        <v>0</v>
      </c>
      <c r="H71" s="127">
        <v>0</v>
      </c>
      <c r="I71" s="232">
        <f t="shared" si="1"/>
        <v>0</v>
      </c>
      <c r="J71" s="34"/>
      <c r="K71" s="34"/>
      <c r="L71" s="34"/>
      <c r="M71" s="34"/>
    </row>
    <row r="72" spans="1:13">
      <c r="A72" s="114" t="s">
        <v>96</v>
      </c>
      <c r="B72" s="114" t="s">
        <v>9</v>
      </c>
      <c r="C72" s="114"/>
      <c r="D72" s="127"/>
      <c r="E72" s="127">
        <v>0</v>
      </c>
      <c r="F72" s="127">
        <v>0</v>
      </c>
      <c r="G72" s="127">
        <v>0</v>
      </c>
      <c r="H72" s="127">
        <v>0</v>
      </c>
      <c r="I72" s="127">
        <f t="shared" si="1"/>
        <v>0</v>
      </c>
      <c r="J72" s="33"/>
      <c r="K72" s="33"/>
      <c r="L72" s="33"/>
      <c r="M72" s="33"/>
    </row>
    <row r="73" spans="1:13">
      <c r="A73" s="114"/>
      <c r="B73" s="114" t="s">
        <v>10</v>
      </c>
      <c r="C73" s="120" t="s">
        <v>214</v>
      </c>
      <c r="D73" s="129"/>
      <c r="E73" s="129">
        <v>0</v>
      </c>
      <c r="F73" s="129">
        <v>0</v>
      </c>
      <c r="G73" s="129">
        <v>372504.74</v>
      </c>
      <c r="H73" s="129">
        <v>0</v>
      </c>
      <c r="I73" s="129">
        <f t="shared" si="1"/>
        <v>372504.74</v>
      </c>
      <c r="J73" s="33"/>
      <c r="K73" s="33"/>
      <c r="L73" s="33"/>
      <c r="M73" s="33"/>
    </row>
    <row r="74" spans="1:13">
      <c r="A74" s="114"/>
      <c r="B74" s="114" t="s">
        <v>11</v>
      </c>
      <c r="C74" s="120" t="s">
        <v>214</v>
      </c>
      <c r="D74" s="127">
        <v>30000</v>
      </c>
      <c r="E74" s="127">
        <v>0</v>
      </c>
      <c r="F74" s="127">
        <v>0</v>
      </c>
      <c r="G74" s="127">
        <v>105395</v>
      </c>
      <c r="H74" s="127">
        <v>0</v>
      </c>
      <c r="I74" s="127">
        <f t="shared" si="1"/>
        <v>105395</v>
      </c>
      <c r="J74" s="33"/>
      <c r="K74" s="33"/>
      <c r="L74" s="33"/>
      <c r="M74" s="33"/>
    </row>
    <row r="75" spans="1:13">
      <c r="A75" s="114"/>
      <c r="B75" s="114" t="s">
        <v>12</v>
      </c>
      <c r="C75" s="114"/>
      <c r="D75" s="127"/>
      <c r="E75" s="127">
        <v>0</v>
      </c>
      <c r="F75" s="127">
        <v>0</v>
      </c>
      <c r="G75" s="127">
        <v>0</v>
      </c>
      <c r="H75" s="127">
        <v>0</v>
      </c>
      <c r="I75" s="127">
        <f t="shared" si="1"/>
        <v>0</v>
      </c>
      <c r="J75" s="33"/>
      <c r="K75" s="33"/>
      <c r="L75" s="33"/>
      <c r="M75" s="33"/>
    </row>
    <row r="76" spans="1:13">
      <c r="A76" s="114" t="s">
        <v>97</v>
      </c>
      <c r="B76" s="114" t="s">
        <v>13</v>
      </c>
      <c r="C76" s="114"/>
      <c r="D76" s="127"/>
      <c r="E76" s="127">
        <v>0</v>
      </c>
      <c r="F76" s="127">
        <v>0</v>
      </c>
      <c r="G76" s="127">
        <v>0</v>
      </c>
      <c r="H76" s="127">
        <v>0</v>
      </c>
      <c r="I76" s="127">
        <f t="shared" si="1"/>
        <v>0</v>
      </c>
      <c r="J76" s="33"/>
      <c r="K76" s="33"/>
      <c r="L76" s="33"/>
      <c r="M76" s="33"/>
    </row>
    <row r="77" spans="1:13">
      <c r="A77" s="114"/>
      <c r="B77" s="114" t="s">
        <v>14</v>
      </c>
      <c r="C77" s="114"/>
      <c r="D77" s="127"/>
      <c r="E77" s="127">
        <v>0</v>
      </c>
      <c r="F77" s="127">
        <v>0</v>
      </c>
      <c r="G77" s="127">
        <v>0</v>
      </c>
      <c r="H77" s="127">
        <v>0</v>
      </c>
      <c r="I77" s="127">
        <f t="shared" si="1"/>
        <v>0</v>
      </c>
      <c r="J77" s="33"/>
      <c r="K77" s="33"/>
      <c r="L77" s="33"/>
      <c r="M77" s="33"/>
    </row>
    <row r="78" spans="1:13">
      <c r="A78" s="114" t="s">
        <v>98</v>
      </c>
      <c r="B78" s="114" t="s">
        <v>15</v>
      </c>
      <c r="C78" s="114"/>
      <c r="D78" s="127"/>
      <c r="E78" s="127">
        <v>0</v>
      </c>
      <c r="F78" s="127">
        <v>0</v>
      </c>
      <c r="G78" s="127">
        <v>0</v>
      </c>
      <c r="H78" s="127">
        <v>0</v>
      </c>
      <c r="I78" s="127">
        <f t="shared" si="1"/>
        <v>0</v>
      </c>
      <c r="J78" s="33"/>
      <c r="K78" s="33"/>
      <c r="L78" s="33"/>
      <c r="M78" s="33"/>
    </row>
    <row r="79" spans="1:13">
      <c r="A79" s="114" t="s">
        <v>99</v>
      </c>
      <c r="B79" s="114" t="s">
        <v>2</v>
      </c>
      <c r="C79" s="120" t="s">
        <v>214</v>
      </c>
      <c r="D79" s="127">
        <v>75000</v>
      </c>
      <c r="E79" s="127">
        <v>0</v>
      </c>
      <c r="F79" s="127">
        <v>0</v>
      </c>
      <c r="G79" s="127">
        <v>67500</v>
      </c>
      <c r="H79" s="127">
        <v>0</v>
      </c>
      <c r="I79" s="127">
        <f t="shared" si="1"/>
        <v>67500</v>
      </c>
      <c r="J79" s="33"/>
      <c r="K79" s="33"/>
      <c r="L79" s="33"/>
      <c r="M79" s="33"/>
    </row>
    <row r="80" spans="1:13">
      <c r="A80" s="114"/>
      <c r="B80" s="114"/>
      <c r="C80" s="114"/>
      <c r="D80" s="127"/>
      <c r="E80" s="127"/>
      <c r="F80" s="127"/>
      <c r="G80" s="127"/>
      <c r="H80" s="127"/>
      <c r="I80" s="127"/>
      <c r="J80" s="33"/>
      <c r="K80" s="33"/>
      <c r="L80" s="33"/>
      <c r="M80" s="33"/>
    </row>
    <row r="81" spans="1:13">
      <c r="A81" s="10"/>
      <c r="B81" s="10"/>
      <c r="C81" s="10"/>
      <c r="D81" s="110"/>
      <c r="E81" s="110"/>
      <c r="F81" s="110"/>
      <c r="G81" s="110"/>
      <c r="H81" s="110"/>
      <c r="I81" s="108"/>
      <c r="J81" s="33"/>
      <c r="K81" s="33"/>
      <c r="L81" s="33"/>
      <c r="M81" s="33"/>
    </row>
    <row r="82" spans="1:13">
      <c r="A82" s="385" t="s">
        <v>3</v>
      </c>
      <c r="B82" s="386"/>
      <c r="C82" s="387"/>
      <c r="D82" s="110">
        <f>SUM(D73:D81)</f>
        <v>105000</v>
      </c>
      <c r="E82" s="110">
        <f t="shared" ref="E82:I82" si="2">SUM(E73:E81)</f>
        <v>0</v>
      </c>
      <c r="F82" s="110">
        <f t="shared" si="2"/>
        <v>0</v>
      </c>
      <c r="G82" s="110">
        <f t="shared" si="2"/>
        <v>545399.74</v>
      </c>
      <c r="H82" s="110">
        <f t="shared" si="2"/>
        <v>0</v>
      </c>
      <c r="I82" s="150">
        <f t="shared" si="2"/>
        <v>545399.74</v>
      </c>
      <c r="J82" s="33"/>
      <c r="K82" s="33"/>
      <c r="L82" s="33"/>
      <c r="M82" s="33"/>
    </row>
    <row r="83" spans="1:13">
      <c r="I83" s="33"/>
      <c r="J83" s="33"/>
      <c r="K83" s="33"/>
      <c r="L83" s="33"/>
      <c r="M83" s="33"/>
    </row>
    <row r="84" spans="1:13">
      <c r="A84" s="5" t="s">
        <v>90</v>
      </c>
      <c r="B84" s="5"/>
      <c r="C84" s="5"/>
      <c r="I84" s="33"/>
      <c r="J84" s="33"/>
      <c r="K84" s="33"/>
      <c r="L84" s="33"/>
      <c r="M84" s="33"/>
    </row>
    <row r="85" spans="1:13">
      <c r="A85" s="5" t="s">
        <v>248</v>
      </c>
      <c r="B85" s="5"/>
      <c r="C85" s="5"/>
      <c r="J85"/>
      <c r="K85" s="33"/>
      <c r="L85" s="33"/>
      <c r="M85" s="33"/>
    </row>
    <row r="86" spans="1:13">
      <c r="A86" s="3" t="s">
        <v>302</v>
      </c>
      <c r="J86"/>
      <c r="K86" s="33"/>
      <c r="L86" s="33"/>
      <c r="M86" s="33"/>
    </row>
    <row r="87" spans="1:13">
      <c r="A87" s="3" t="s">
        <v>303</v>
      </c>
      <c r="J87"/>
    </row>
    <row r="88" spans="1:13">
      <c r="A88" s="389" t="s">
        <v>298</v>
      </c>
      <c r="B88" s="389"/>
      <c r="C88" s="389"/>
      <c r="D88" s="389"/>
      <c r="E88" s="389"/>
      <c r="F88" s="389"/>
      <c r="G88" s="389"/>
      <c r="H88" s="389"/>
      <c r="I88" s="389"/>
    </row>
    <row r="89" spans="1:13">
      <c r="A89" s="389" t="s">
        <v>207</v>
      </c>
      <c r="B89" s="389"/>
      <c r="C89" s="389"/>
      <c r="D89" s="389"/>
      <c r="E89" s="389"/>
      <c r="F89" s="389"/>
      <c r="G89" s="389"/>
      <c r="H89" s="389"/>
      <c r="I89" s="389"/>
    </row>
    <row r="90" spans="1:13">
      <c r="A90" s="389" t="s">
        <v>356</v>
      </c>
      <c r="B90" s="389"/>
      <c r="C90" s="389"/>
      <c r="D90" s="389"/>
      <c r="E90" s="389"/>
      <c r="F90" s="389"/>
      <c r="G90" s="389"/>
      <c r="H90" s="389"/>
      <c r="I90" s="389"/>
    </row>
    <row r="91" spans="1:13">
      <c r="A91" s="5"/>
      <c r="B91" s="5"/>
    </row>
    <row r="92" spans="1:13">
      <c r="A92" s="399" t="s">
        <v>88</v>
      </c>
      <c r="B92" s="399" t="s">
        <v>57</v>
      </c>
      <c r="C92" s="399" t="s">
        <v>89</v>
      </c>
      <c r="D92" s="399" t="s">
        <v>1</v>
      </c>
      <c r="E92" s="32" t="s">
        <v>92</v>
      </c>
      <c r="F92" s="29"/>
      <c r="G92" s="29"/>
      <c r="H92" s="29" t="s">
        <v>149</v>
      </c>
      <c r="I92" s="399" t="s">
        <v>3</v>
      </c>
    </row>
    <row r="93" spans="1:13">
      <c r="A93" s="407"/>
      <c r="B93" s="407"/>
      <c r="C93" s="407"/>
      <c r="D93" s="407"/>
      <c r="E93" s="37" t="s">
        <v>221</v>
      </c>
      <c r="F93" s="38" t="s">
        <v>146</v>
      </c>
      <c r="G93" s="38" t="s">
        <v>147</v>
      </c>
      <c r="H93" s="38" t="s">
        <v>150</v>
      </c>
      <c r="I93" s="407"/>
    </row>
    <row r="94" spans="1:13">
      <c r="A94" s="407"/>
      <c r="B94" s="407"/>
      <c r="C94" s="407"/>
      <c r="D94" s="407"/>
      <c r="E94" s="37" t="s">
        <v>144</v>
      </c>
      <c r="F94" s="28" t="s">
        <v>145</v>
      </c>
      <c r="G94" s="38" t="s">
        <v>148</v>
      </c>
      <c r="H94" s="38" t="s">
        <v>151</v>
      </c>
      <c r="I94" s="407"/>
    </row>
    <row r="95" spans="1:13">
      <c r="A95" s="400"/>
      <c r="B95" s="400"/>
      <c r="C95" s="400"/>
      <c r="D95" s="400"/>
      <c r="E95" s="31" t="s">
        <v>145</v>
      </c>
      <c r="F95" s="40"/>
      <c r="G95" s="30"/>
      <c r="H95" s="40"/>
      <c r="I95" s="400"/>
    </row>
    <row r="96" spans="1:13">
      <c r="A96" s="111" t="s">
        <v>95</v>
      </c>
      <c r="B96" s="111" t="s">
        <v>19</v>
      </c>
      <c r="C96" s="111"/>
      <c r="D96" s="151">
        <v>0</v>
      </c>
      <c r="E96" s="152">
        <v>0</v>
      </c>
      <c r="F96" s="152">
        <v>0</v>
      </c>
      <c r="G96" s="152">
        <v>0</v>
      </c>
      <c r="H96" s="152">
        <v>0</v>
      </c>
      <c r="I96" s="152">
        <f t="shared" ref="I96:I105" si="3">SUM(E96:H96)</f>
        <v>0</v>
      </c>
    </row>
    <row r="97" spans="1:10">
      <c r="A97" s="114"/>
      <c r="B97" s="114" t="s">
        <v>8</v>
      </c>
      <c r="C97" s="114"/>
      <c r="D97" s="129">
        <v>0</v>
      </c>
      <c r="E97" s="129">
        <v>0</v>
      </c>
      <c r="F97" s="129">
        <v>0</v>
      </c>
      <c r="G97" s="129">
        <v>0</v>
      </c>
      <c r="H97" s="129">
        <v>0</v>
      </c>
      <c r="I97" s="153">
        <f t="shared" si="3"/>
        <v>0</v>
      </c>
    </row>
    <row r="98" spans="1:10">
      <c r="A98" s="114" t="s">
        <v>96</v>
      </c>
      <c r="B98" s="114" t="s">
        <v>9</v>
      </c>
      <c r="C98" s="114"/>
      <c r="D98" s="129">
        <v>0</v>
      </c>
      <c r="E98" s="129">
        <v>0</v>
      </c>
      <c r="F98" s="129">
        <v>0</v>
      </c>
      <c r="G98" s="129">
        <v>0</v>
      </c>
      <c r="H98" s="129">
        <v>0</v>
      </c>
      <c r="I98" s="129">
        <f t="shared" si="3"/>
        <v>0</v>
      </c>
    </row>
    <row r="99" spans="1:10">
      <c r="A99" s="114"/>
      <c r="B99" s="114" t="s">
        <v>10</v>
      </c>
      <c r="C99" s="114" t="s">
        <v>214</v>
      </c>
      <c r="D99" s="129">
        <v>165000</v>
      </c>
      <c r="E99" s="129">
        <v>0</v>
      </c>
      <c r="F99" s="129">
        <v>152440</v>
      </c>
      <c r="G99" s="129">
        <v>3700</v>
      </c>
      <c r="H99" s="129">
        <v>0</v>
      </c>
      <c r="I99" s="129">
        <f t="shared" si="3"/>
        <v>156140</v>
      </c>
    </row>
    <row r="100" spans="1:10">
      <c r="A100" s="114"/>
      <c r="B100" s="114" t="s">
        <v>11</v>
      </c>
      <c r="C100" s="114" t="s">
        <v>214</v>
      </c>
      <c r="D100" s="129">
        <v>100000</v>
      </c>
      <c r="E100" s="129">
        <v>0</v>
      </c>
      <c r="F100" s="129">
        <v>97434</v>
      </c>
      <c r="G100" s="129">
        <v>0</v>
      </c>
      <c r="H100" s="129">
        <v>0</v>
      </c>
      <c r="I100" s="129">
        <f t="shared" si="3"/>
        <v>97434</v>
      </c>
    </row>
    <row r="101" spans="1:10">
      <c r="A101" s="114"/>
      <c r="B101" s="114" t="s">
        <v>12</v>
      </c>
      <c r="C101" s="114"/>
      <c r="D101" s="129">
        <v>0</v>
      </c>
      <c r="E101" s="129">
        <v>0</v>
      </c>
      <c r="F101" s="129">
        <v>0</v>
      </c>
      <c r="G101" s="129">
        <v>0</v>
      </c>
      <c r="H101" s="129">
        <v>0</v>
      </c>
      <c r="I101" s="129">
        <f t="shared" si="3"/>
        <v>0</v>
      </c>
    </row>
    <row r="102" spans="1:10">
      <c r="A102" s="114" t="s">
        <v>97</v>
      </c>
      <c r="B102" s="114" t="s">
        <v>13</v>
      </c>
      <c r="C102" s="114"/>
      <c r="D102" s="129">
        <v>0</v>
      </c>
      <c r="E102" s="129">
        <v>0</v>
      </c>
      <c r="F102" s="129">
        <v>0</v>
      </c>
      <c r="G102" s="129">
        <v>0</v>
      </c>
      <c r="H102" s="129">
        <v>0</v>
      </c>
      <c r="I102" s="129">
        <f t="shared" si="3"/>
        <v>0</v>
      </c>
    </row>
    <row r="103" spans="1:10">
      <c r="A103" s="114"/>
      <c r="B103" s="114" t="s">
        <v>14</v>
      </c>
      <c r="C103" s="114"/>
      <c r="D103" s="129">
        <v>0</v>
      </c>
      <c r="E103" s="129">
        <v>0</v>
      </c>
      <c r="F103" s="129">
        <v>0</v>
      </c>
      <c r="G103" s="129">
        <v>0</v>
      </c>
      <c r="H103" s="129">
        <v>0</v>
      </c>
      <c r="I103" s="129">
        <f t="shared" si="3"/>
        <v>0</v>
      </c>
    </row>
    <row r="104" spans="1:10">
      <c r="A104" s="114" t="s">
        <v>98</v>
      </c>
      <c r="B104" s="114" t="s">
        <v>15</v>
      </c>
      <c r="C104" s="114"/>
      <c r="D104" s="129">
        <v>0</v>
      </c>
      <c r="E104" s="129">
        <v>0</v>
      </c>
      <c r="F104" s="129">
        <v>0</v>
      </c>
      <c r="G104" s="129">
        <v>0</v>
      </c>
      <c r="H104" s="129">
        <v>0</v>
      </c>
      <c r="I104" s="129">
        <f t="shared" si="3"/>
        <v>0</v>
      </c>
    </row>
    <row r="105" spans="1:10">
      <c r="A105" s="114" t="s">
        <v>99</v>
      </c>
      <c r="B105" s="114" t="s">
        <v>2</v>
      </c>
      <c r="C105" s="114" t="s">
        <v>214</v>
      </c>
      <c r="D105" s="129">
        <v>98000</v>
      </c>
      <c r="E105" s="129">
        <v>0</v>
      </c>
      <c r="F105" s="129">
        <v>0</v>
      </c>
      <c r="G105" s="129">
        <v>23000</v>
      </c>
      <c r="H105" s="129">
        <v>0</v>
      </c>
      <c r="I105" s="129">
        <f t="shared" si="3"/>
        <v>23000</v>
      </c>
    </row>
    <row r="106" spans="1:10">
      <c r="A106" s="114"/>
      <c r="B106" s="114"/>
      <c r="C106" s="114"/>
      <c r="D106" s="233"/>
      <c r="E106" s="233"/>
      <c r="F106" s="233"/>
      <c r="G106" s="233"/>
      <c r="H106" s="233"/>
      <c r="I106" s="129"/>
    </row>
    <row r="107" spans="1:10">
      <c r="A107" s="385" t="s">
        <v>3</v>
      </c>
      <c r="B107" s="386"/>
      <c r="C107" s="387"/>
      <c r="D107" s="150">
        <f>SUM(D99:D105)</f>
        <v>363000</v>
      </c>
      <c r="E107" s="150">
        <f>SUM(E96:E106)</f>
        <v>0</v>
      </c>
      <c r="F107" s="150">
        <f>SUM(F96:F106)</f>
        <v>249874</v>
      </c>
      <c r="G107" s="150">
        <f>SUM(G96:G106)</f>
        <v>26700</v>
      </c>
      <c r="H107" s="150">
        <f>SUM(H96:H106)</f>
        <v>0</v>
      </c>
      <c r="I107" s="150">
        <f>SUM(E107:H107)</f>
        <v>276574</v>
      </c>
    </row>
    <row r="109" spans="1:10">
      <c r="A109" s="5" t="s">
        <v>90</v>
      </c>
      <c r="B109" s="5"/>
      <c r="C109" s="5"/>
    </row>
    <row r="110" spans="1:10">
      <c r="A110" s="5" t="s">
        <v>248</v>
      </c>
      <c r="B110" s="5"/>
      <c r="C110" s="5"/>
      <c r="J110"/>
    </row>
    <row r="111" spans="1:10">
      <c r="A111" s="3" t="s">
        <v>302</v>
      </c>
      <c r="J111"/>
    </row>
    <row r="112" spans="1:10">
      <c r="A112" s="3" t="s">
        <v>303</v>
      </c>
      <c r="J112"/>
    </row>
  </sheetData>
  <mergeCells count="36">
    <mergeCell ref="L7:M9"/>
    <mergeCell ref="A3:I3"/>
    <mergeCell ref="A4:I4"/>
    <mergeCell ref="A5:I5"/>
    <mergeCell ref="A7:A8"/>
    <mergeCell ref="B7:B8"/>
    <mergeCell ref="C7:C8"/>
    <mergeCell ref="D7:D8"/>
    <mergeCell ref="I7:I8"/>
    <mergeCell ref="A89:I89"/>
    <mergeCell ref="A90:I90"/>
    <mergeCell ref="I92:I95"/>
    <mergeCell ref="A21:C21"/>
    <mergeCell ref="J7:K9"/>
    <mergeCell ref="A36:C36"/>
    <mergeCell ref="A29:A30"/>
    <mergeCell ref="B29:B30"/>
    <mergeCell ref="C29:C30"/>
    <mergeCell ref="D29:D30"/>
    <mergeCell ref="I29:I30"/>
    <mergeCell ref="A107:C107"/>
    <mergeCell ref="I67:I69"/>
    <mergeCell ref="A63:I63"/>
    <mergeCell ref="A64:I64"/>
    <mergeCell ref="A65:I65"/>
    <mergeCell ref="A82:C82"/>
    <mergeCell ref="A67:A69"/>
    <mergeCell ref="B67:B69"/>
    <mergeCell ref="C67:C69"/>
    <mergeCell ref="D67:D69"/>
    <mergeCell ref="F67:F69"/>
    <mergeCell ref="A92:A95"/>
    <mergeCell ref="B92:B95"/>
    <mergeCell ref="C92:C95"/>
    <mergeCell ref="D92:D95"/>
    <mergeCell ref="A88:I88"/>
  </mergeCells>
  <pageMargins left="0.31496062992125984" right="0.19685039370078741" top="0.55000000000000004" bottom="0.35433070866141736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M53"/>
  <sheetViews>
    <sheetView workbookViewId="0">
      <selection activeCell="H8" sqref="H8"/>
    </sheetView>
  </sheetViews>
  <sheetFormatPr defaultColWidth="15.125" defaultRowHeight="21"/>
  <cols>
    <col min="1" max="1" width="17.5" style="3" customWidth="1"/>
    <col min="2" max="2" width="20.125" style="3" customWidth="1"/>
    <col min="3" max="3" width="17.875" style="3" customWidth="1"/>
    <col min="4" max="4" width="14.875" style="3" customWidth="1"/>
    <col min="5" max="5" width="18.125" style="3" customWidth="1"/>
    <col min="6" max="6" width="16.5" style="3" customWidth="1"/>
    <col min="7" max="7" width="18.125" style="3" customWidth="1"/>
    <col min="8" max="16384" width="15.125" style="3"/>
  </cols>
  <sheetData>
    <row r="1" spans="1:13">
      <c r="A1" s="389" t="s">
        <v>298</v>
      </c>
      <c r="B1" s="389"/>
      <c r="C1" s="389"/>
      <c r="D1" s="389"/>
      <c r="E1" s="389"/>
      <c r="F1" s="389"/>
      <c r="G1" s="389"/>
      <c r="H1" s="20"/>
      <c r="I1" s="20"/>
      <c r="J1" s="20"/>
      <c r="K1" s="20"/>
      <c r="L1" s="20"/>
      <c r="M1" s="20"/>
    </row>
    <row r="2" spans="1:13">
      <c r="A2" s="389" t="s">
        <v>123</v>
      </c>
      <c r="B2" s="389"/>
      <c r="C2" s="389"/>
      <c r="D2" s="389"/>
      <c r="E2" s="389"/>
      <c r="F2" s="389"/>
      <c r="G2" s="389"/>
      <c r="H2" s="20"/>
      <c r="I2" s="20"/>
      <c r="J2" s="20"/>
      <c r="K2" s="20"/>
      <c r="L2" s="20"/>
      <c r="M2" s="20"/>
    </row>
    <row r="3" spans="1:13">
      <c r="A3" s="389" t="s">
        <v>357</v>
      </c>
      <c r="B3" s="389"/>
      <c r="C3" s="389"/>
      <c r="D3" s="389"/>
      <c r="E3" s="389"/>
      <c r="F3" s="389"/>
      <c r="G3" s="389"/>
      <c r="H3" s="20"/>
      <c r="I3" s="20"/>
      <c r="J3" s="20"/>
      <c r="K3" s="20"/>
      <c r="L3" s="20"/>
      <c r="M3" s="20"/>
    </row>
    <row r="4" spans="1:13">
      <c r="A4" s="5"/>
      <c r="B4" s="5"/>
    </row>
    <row r="5" spans="1:13">
      <c r="A5" s="399" t="s">
        <v>88</v>
      </c>
      <c r="B5" s="399" t="s">
        <v>57</v>
      </c>
      <c r="C5" s="399" t="s">
        <v>89</v>
      </c>
      <c r="D5" s="399" t="s">
        <v>1</v>
      </c>
      <c r="E5" s="32" t="s">
        <v>92</v>
      </c>
      <c r="F5" s="29" t="s">
        <v>125</v>
      </c>
      <c r="G5" s="399" t="s">
        <v>3</v>
      </c>
      <c r="H5" s="41"/>
      <c r="I5" s="406"/>
      <c r="J5" s="406"/>
      <c r="K5" s="406"/>
      <c r="L5" s="406"/>
      <c r="M5" s="406"/>
    </row>
    <row r="6" spans="1:13">
      <c r="A6" s="400"/>
      <c r="B6" s="400"/>
      <c r="C6" s="400"/>
      <c r="D6" s="400"/>
      <c r="E6" s="31" t="s">
        <v>124</v>
      </c>
      <c r="F6" s="30" t="s">
        <v>126</v>
      </c>
      <c r="G6" s="400"/>
      <c r="H6" s="41"/>
      <c r="I6" s="406"/>
      <c r="J6" s="406"/>
      <c r="K6" s="406"/>
      <c r="L6" s="406"/>
      <c r="M6" s="406"/>
    </row>
    <row r="7" spans="1:13">
      <c r="A7" s="111" t="s">
        <v>95</v>
      </c>
      <c r="B7" s="111" t="s">
        <v>19</v>
      </c>
      <c r="C7" s="118"/>
      <c r="D7" s="125"/>
      <c r="E7" s="151">
        <v>0</v>
      </c>
      <c r="F7" s="152">
        <v>0</v>
      </c>
      <c r="G7" s="126">
        <f t="shared" ref="G7:G16" si="0">SUM(E7:F7)</f>
        <v>0</v>
      </c>
      <c r="H7" s="42"/>
      <c r="I7" s="34"/>
      <c r="J7" s="406"/>
      <c r="K7" s="406"/>
      <c r="L7" s="406"/>
      <c r="M7" s="406"/>
    </row>
    <row r="8" spans="1:13">
      <c r="A8" s="114"/>
      <c r="B8" s="114" t="s">
        <v>8</v>
      </c>
      <c r="C8" s="114" t="s">
        <v>214</v>
      </c>
      <c r="D8" s="127">
        <v>267700</v>
      </c>
      <c r="E8" s="127">
        <v>267620</v>
      </c>
      <c r="F8" s="129">
        <v>0</v>
      </c>
      <c r="G8" s="127">
        <f t="shared" si="0"/>
        <v>267620</v>
      </c>
      <c r="H8" s="16"/>
      <c r="I8" s="33"/>
      <c r="J8" s="33"/>
      <c r="K8" s="33"/>
      <c r="L8" s="33"/>
      <c r="M8" s="33"/>
    </row>
    <row r="9" spans="1:13">
      <c r="A9" s="114" t="s">
        <v>96</v>
      </c>
      <c r="B9" s="114" t="s">
        <v>9</v>
      </c>
      <c r="C9" s="114" t="s">
        <v>214</v>
      </c>
      <c r="D9" s="127">
        <v>100</v>
      </c>
      <c r="E9" s="129">
        <v>0</v>
      </c>
      <c r="F9" s="129">
        <v>0</v>
      </c>
      <c r="G9" s="127">
        <f t="shared" si="0"/>
        <v>0</v>
      </c>
      <c r="H9" s="16"/>
      <c r="I9" s="33"/>
      <c r="J9" s="33"/>
      <c r="K9" s="33"/>
      <c r="L9" s="33"/>
      <c r="M9" s="33"/>
    </row>
    <row r="10" spans="1:13">
      <c r="A10" s="114"/>
      <c r="B10" s="114" t="s">
        <v>10</v>
      </c>
      <c r="C10" s="114" t="s">
        <v>214</v>
      </c>
      <c r="D10" s="127">
        <v>20000</v>
      </c>
      <c r="E10" s="129">
        <v>0</v>
      </c>
      <c r="F10" s="129">
        <v>0</v>
      </c>
      <c r="G10" s="127">
        <f t="shared" si="0"/>
        <v>0</v>
      </c>
      <c r="H10" s="16"/>
      <c r="I10" s="33"/>
      <c r="J10" s="33"/>
      <c r="K10" s="33"/>
      <c r="L10" s="33"/>
      <c r="M10" s="33"/>
    </row>
    <row r="11" spans="1:13">
      <c r="A11" s="114"/>
      <c r="B11" s="114" t="s">
        <v>11</v>
      </c>
      <c r="C11" s="114" t="s">
        <v>214</v>
      </c>
      <c r="D11" s="127">
        <v>20000</v>
      </c>
      <c r="E11" s="127">
        <v>10000</v>
      </c>
      <c r="F11" s="129">
        <v>0</v>
      </c>
      <c r="G11" s="129">
        <f t="shared" si="0"/>
        <v>10000</v>
      </c>
      <c r="H11" s="16"/>
      <c r="I11" s="33"/>
      <c r="J11" s="33"/>
      <c r="K11" s="33"/>
      <c r="L11" s="33"/>
      <c r="M11" s="33"/>
    </row>
    <row r="12" spans="1:13">
      <c r="A12" s="114"/>
      <c r="B12" s="114" t="s">
        <v>12</v>
      </c>
      <c r="C12" s="114"/>
      <c r="D12" s="127"/>
      <c r="E12" s="129">
        <v>0</v>
      </c>
      <c r="F12" s="129">
        <v>0</v>
      </c>
      <c r="G12" s="127">
        <f t="shared" si="0"/>
        <v>0</v>
      </c>
      <c r="H12" s="16"/>
      <c r="I12" s="33"/>
      <c r="J12" s="33"/>
      <c r="K12" s="33"/>
      <c r="L12" s="33"/>
      <c r="M12" s="33"/>
    </row>
    <row r="13" spans="1:13">
      <c r="A13" s="114" t="s">
        <v>97</v>
      </c>
      <c r="B13" s="114" t="s">
        <v>13</v>
      </c>
      <c r="C13" s="114"/>
      <c r="D13" s="127"/>
      <c r="E13" s="129">
        <v>0</v>
      </c>
      <c r="F13" s="129">
        <v>0</v>
      </c>
      <c r="G13" s="127">
        <f t="shared" si="0"/>
        <v>0</v>
      </c>
      <c r="H13" s="16"/>
      <c r="I13" s="33"/>
      <c r="J13" s="33"/>
      <c r="K13" s="33"/>
      <c r="L13" s="33"/>
      <c r="M13" s="33"/>
    </row>
    <row r="14" spans="1:13">
      <c r="A14" s="114"/>
      <c r="B14" s="114" t="s">
        <v>14</v>
      </c>
      <c r="C14" s="114"/>
      <c r="D14" s="127"/>
      <c r="E14" s="129">
        <v>0</v>
      </c>
      <c r="F14" s="129">
        <v>0</v>
      </c>
      <c r="G14" s="127">
        <f t="shared" si="0"/>
        <v>0</v>
      </c>
      <c r="H14" s="16"/>
      <c r="I14" s="33"/>
      <c r="J14" s="33"/>
      <c r="K14" s="33"/>
      <c r="L14" s="33"/>
      <c r="M14" s="33"/>
    </row>
    <row r="15" spans="1:13">
      <c r="A15" s="114" t="s">
        <v>98</v>
      </c>
      <c r="B15" s="114" t="s">
        <v>15</v>
      </c>
      <c r="C15" s="114"/>
      <c r="D15" s="127"/>
      <c r="E15" s="129">
        <v>0</v>
      </c>
      <c r="F15" s="129">
        <v>0</v>
      </c>
      <c r="G15" s="127">
        <f t="shared" si="0"/>
        <v>0</v>
      </c>
      <c r="H15" s="16"/>
      <c r="I15" s="33"/>
      <c r="J15" s="33"/>
      <c r="K15" s="33"/>
      <c r="L15" s="33"/>
      <c r="M15" s="33"/>
    </row>
    <row r="16" spans="1:13">
      <c r="A16" s="114" t="s">
        <v>99</v>
      </c>
      <c r="B16" s="114" t="s">
        <v>2</v>
      </c>
      <c r="C16" s="114"/>
      <c r="D16" s="127"/>
      <c r="E16" s="129">
        <v>0</v>
      </c>
      <c r="F16" s="129">
        <v>0</v>
      </c>
      <c r="G16" s="127">
        <f t="shared" si="0"/>
        <v>0</v>
      </c>
      <c r="H16" s="16"/>
      <c r="I16" s="33"/>
      <c r="J16" s="33"/>
      <c r="K16" s="33"/>
      <c r="L16" s="33"/>
      <c r="M16" s="33"/>
    </row>
    <row r="17" spans="1:13">
      <c r="A17" s="114"/>
      <c r="B17" s="114"/>
      <c r="C17" s="114"/>
      <c r="D17" s="127"/>
      <c r="E17" s="127"/>
      <c r="F17" s="127"/>
      <c r="G17" s="127"/>
      <c r="H17" s="16"/>
      <c r="I17" s="33"/>
      <c r="J17" s="33"/>
      <c r="K17" s="33"/>
      <c r="L17" s="33"/>
      <c r="M17" s="33"/>
    </row>
    <row r="18" spans="1:13">
      <c r="A18" s="10"/>
      <c r="B18" s="10"/>
      <c r="C18" s="10"/>
      <c r="D18" s="110"/>
      <c r="E18" s="110"/>
      <c r="F18" s="110"/>
      <c r="G18" s="110"/>
      <c r="H18" s="16"/>
      <c r="I18" s="33"/>
      <c r="J18" s="33"/>
      <c r="K18" s="33"/>
      <c r="L18" s="33"/>
      <c r="M18" s="33"/>
    </row>
    <row r="19" spans="1:13">
      <c r="A19" s="385" t="s">
        <v>3</v>
      </c>
      <c r="B19" s="386"/>
      <c r="C19" s="387"/>
      <c r="D19" s="110">
        <f>SUM(D7:D18)</f>
        <v>307800</v>
      </c>
      <c r="E19" s="110">
        <f>SUM(E7:E18)</f>
        <v>277620</v>
      </c>
      <c r="F19" s="110">
        <f>SUM(F7:F18)</f>
        <v>0</v>
      </c>
      <c r="G19" s="110">
        <f>SUM(E19:F19)</f>
        <v>277620</v>
      </c>
      <c r="H19" s="16"/>
      <c r="I19" s="33"/>
    </row>
    <row r="21" spans="1:13">
      <c r="A21" s="5" t="s">
        <v>90</v>
      </c>
      <c r="B21" s="5"/>
      <c r="C21" s="5"/>
    </row>
    <row r="22" spans="1:13">
      <c r="A22" s="5" t="s">
        <v>248</v>
      </c>
      <c r="B22" s="5"/>
      <c r="C22" s="5"/>
    </row>
    <row r="23" spans="1:13">
      <c r="A23" s="3" t="s">
        <v>302</v>
      </c>
    </row>
    <row r="24" spans="1:13">
      <c r="A24" s="3" t="s">
        <v>303</v>
      </c>
    </row>
    <row r="25" spans="1:13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</row>
    <row r="26" spans="1:13">
      <c r="A26" s="389" t="s">
        <v>298</v>
      </c>
      <c r="B26" s="389"/>
      <c r="C26" s="389"/>
      <c r="D26" s="389"/>
      <c r="E26" s="389"/>
      <c r="F26" s="389"/>
      <c r="G26" s="389"/>
      <c r="H26" s="20"/>
      <c r="I26" s="19"/>
      <c r="J26" s="19"/>
      <c r="K26" s="19"/>
      <c r="L26" s="19"/>
      <c r="M26" s="19"/>
    </row>
    <row r="27" spans="1:13">
      <c r="A27" s="389" t="s">
        <v>138</v>
      </c>
      <c r="B27" s="389"/>
      <c r="C27" s="389"/>
      <c r="D27" s="389"/>
      <c r="E27" s="389"/>
      <c r="F27" s="389"/>
      <c r="G27" s="389"/>
      <c r="H27" s="20"/>
      <c r="I27" s="19"/>
      <c r="J27" s="19"/>
      <c r="K27" s="19"/>
      <c r="L27" s="19"/>
      <c r="M27" s="19"/>
    </row>
    <row r="28" spans="1:13">
      <c r="A28" s="389" t="s">
        <v>354</v>
      </c>
      <c r="B28" s="389"/>
      <c r="C28" s="389"/>
      <c r="D28" s="389"/>
      <c r="E28" s="389"/>
      <c r="F28" s="389"/>
      <c r="G28" s="389"/>
      <c r="H28" s="20"/>
      <c r="I28" s="33"/>
      <c r="J28" s="33"/>
      <c r="K28" s="33"/>
      <c r="L28" s="33"/>
      <c r="M28" s="33"/>
    </row>
    <row r="29" spans="1:13">
      <c r="A29" s="5"/>
      <c r="B29" s="5"/>
      <c r="I29" s="33"/>
      <c r="J29" s="33"/>
      <c r="K29" s="33"/>
      <c r="L29" s="33"/>
      <c r="M29" s="33"/>
    </row>
    <row r="30" spans="1:13">
      <c r="A30" s="399" t="s">
        <v>88</v>
      </c>
      <c r="B30" s="399" t="s">
        <v>57</v>
      </c>
      <c r="C30" s="399" t="s">
        <v>89</v>
      </c>
      <c r="D30" s="399" t="s">
        <v>1</v>
      </c>
      <c r="E30" s="32" t="s">
        <v>92</v>
      </c>
      <c r="F30" s="29" t="s">
        <v>141</v>
      </c>
      <c r="G30" s="399" t="s">
        <v>3</v>
      </c>
      <c r="H30" s="41"/>
      <c r="I30" s="406"/>
      <c r="J30" s="33"/>
      <c r="K30" s="33"/>
      <c r="L30" s="33"/>
      <c r="M30" s="33"/>
    </row>
    <row r="31" spans="1:13">
      <c r="A31" s="407"/>
      <c r="B31" s="407"/>
      <c r="C31" s="407"/>
      <c r="D31" s="407"/>
      <c r="E31" s="37" t="s">
        <v>139</v>
      </c>
      <c r="F31" s="38" t="s">
        <v>142</v>
      </c>
      <c r="G31" s="407"/>
      <c r="H31" s="41"/>
      <c r="I31" s="406"/>
      <c r="J31" s="33"/>
      <c r="K31" s="33"/>
      <c r="L31" s="33"/>
      <c r="M31" s="33"/>
    </row>
    <row r="32" spans="1:13">
      <c r="A32" s="400"/>
      <c r="B32" s="400"/>
      <c r="C32" s="400"/>
      <c r="D32" s="400"/>
      <c r="E32" s="31" t="s">
        <v>140</v>
      </c>
      <c r="F32" s="30" t="s">
        <v>143</v>
      </c>
      <c r="G32" s="400"/>
      <c r="H32" s="41"/>
      <c r="I32" s="406"/>
      <c r="J32" s="33"/>
      <c r="K32" s="33"/>
      <c r="L32" s="33"/>
      <c r="M32" s="33"/>
    </row>
    <row r="33" spans="1:13">
      <c r="A33" s="111" t="s">
        <v>95</v>
      </c>
      <c r="B33" s="111" t="s">
        <v>19</v>
      </c>
      <c r="C33" s="118"/>
      <c r="D33" s="151">
        <v>0</v>
      </c>
      <c r="E33" s="151">
        <v>0</v>
      </c>
      <c r="F33" s="152">
        <v>0</v>
      </c>
      <c r="G33" s="126">
        <f t="shared" ref="G33:G42" si="1">SUM(E33:F33)</f>
        <v>0</v>
      </c>
      <c r="H33" s="42"/>
      <c r="I33" s="406"/>
      <c r="J33" s="33"/>
      <c r="K33" s="33"/>
      <c r="L33" s="33"/>
      <c r="M33" s="33"/>
    </row>
    <row r="34" spans="1:13">
      <c r="A34" s="114"/>
      <c r="B34" s="114" t="s">
        <v>8</v>
      </c>
      <c r="C34" s="114"/>
      <c r="D34" s="127">
        <v>0</v>
      </c>
      <c r="E34" s="127">
        <v>0</v>
      </c>
      <c r="F34" s="127">
        <v>0</v>
      </c>
      <c r="G34" s="127">
        <f t="shared" si="1"/>
        <v>0</v>
      </c>
      <c r="H34" s="42"/>
      <c r="I34" s="34"/>
      <c r="J34" s="34"/>
      <c r="K34" s="34"/>
      <c r="L34" s="34"/>
      <c r="M34" s="34"/>
    </row>
    <row r="35" spans="1:13">
      <c r="A35" s="114" t="s">
        <v>96</v>
      </c>
      <c r="B35" s="114" t="s">
        <v>9</v>
      </c>
      <c r="C35" s="114"/>
      <c r="D35" s="127">
        <v>0</v>
      </c>
      <c r="E35" s="127">
        <v>0</v>
      </c>
      <c r="F35" s="127">
        <v>0</v>
      </c>
      <c r="G35" s="127">
        <f t="shared" si="1"/>
        <v>0</v>
      </c>
      <c r="H35" s="16"/>
      <c r="I35" s="34"/>
      <c r="J35" s="34"/>
      <c r="K35" s="34"/>
      <c r="L35" s="34"/>
      <c r="M35" s="34"/>
    </row>
    <row r="36" spans="1:13">
      <c r="A36" s="114"/>
      <c r="B36" s="114" t="s">
        <v>10</v>
      </c>
      <c r="C36" s="114" t="s">
        <v>214</v>
      </c>
      <c r="D36" s="129">
        <v>60000</v>
      </c>
      <c r="E36" s="127">
        <v>0</v>
      </c>
      <c r="F36" s="129">
        <v>13512</v>
      </c>
      <c r="G36" s="127">
        <f t="shared" si="1"/>
        <v>13512</v>
      </c>
      <c r="H36" s="16"/>
      <c r="I36" s="33"/>
      <c r="J36" s="33"/>
      <c r="K36" s="33"/>
      <c r="L36" s="33"/>
      <c r="M36" s="33"/>
    </row>
    <row r="37" spans="1:13">
      <c r="A37" s="114"/>
      <c r="B37" s="114" t="s">
        <v>11</v>
      </c>
      <c r="C37" s="114"/>
      <c r="D37" s="127">
        <v>0</v>
      </c>
      <c r="E37" s="127">
        <v>0</v>
      </c>
      <c r="F37" s="127">
        <v>0</v>
      </c>
      <c r="G37" s="127">
        <f t="shared" si="1"/>
        <v>0</v>
      </c>
      <c r="H37" s="16"/>
      <c r="I37" s="33"/>
      <c r="J37" s="33"/>
      <c r="K37" s="33"/>
      <c r="L37" s="33"/>
      <c r="M37" s="33"/>
    </row>
    <row r="38" spans="1:13">
      <c r="A38" s="114"/>
      <c r="B38" s="114" t="s">
        <v>12</v>
      </c>
      <c r="C38" s="114"/>
      <c r="D38" s="127">
        <v>0</v>
      </c>
      <c r="E38" s="127">
        <v>0</v>
      </c>
      <c r="F38" s="127">
        <v>0</v>
      </c>
      <c r="G38" s="127">
        <f t="shared" si="1"/>
        <v>0</v>
      </c>
      <c r="H38" s="16"/>
      <c r="I38" s="33"/>
      <c r="J38" s="33"/>
      <c r="K38" s="33"/>
      <c r="L38" s="33"/>
      <c r="M38" s="33"/>
    </row>
    <row r="39" spans="1:13">
      <c r="A39" s="114" t="s">
        <v>97</v>
      </c>
      <c r="B39" s="114" t="s">
        <v>13</v>
      </c>
      <c r="C39" s="120"/>
      <c r="D39" s="127">
        <v>0</v>
      </c>
      <c r="E39" s="127">
        <v>0</v>
      </c>
      <c r="F39" s="127">
        <v>0</v>
      </c>
      <c r="G39" s="127">
        <f t="shared" si="1"/>
        <v>0</v>
      </c>
      <c r="H39" s="16"/>
      <c r="I39" s="33"/>
      <c r="J39" s="33"/>
      <c r="K39" s="33"/>
      <c r="L39" s="33"/>
      <c r="M39" s="33"/>
    </row>
    <row r="40" spans="1:13">
      <c r="A40" s="114"/>
      <c r="B40" s="114" t="s">
        <v>14</v>
      </c>
      <c r="C40" s="121"/>
      <c r="D40" s="127">
        <v>0</v>
      </c>
      <c r="E40" s="127">
        <v>0</v>
      </c>
      <c r="F40" s="129">
        <v>0</v>
      </c>
      <c r="G40" s="127">
        <f t="shared" si="1"/>
        <v>0</v>
      </c>
      <c r="H40" s="16"/>
      <c r="I40" s="33"/>
      <c r="J40" s="33"/>
      <c r="K40" s="33"/>
      <c r="L40" s="33"/>
      <c r="M40" s="33"/>
    </row>
    <row r="41" spans="1:13">
      <c r="A41" s="114" t="s">
        <v>98</v>
      </c>
      <c r="B41" s="114" t="s">
        <v>15</v>
      </c>
      <c r="C41" s="120"/>
      <c r="D41" s="127">
        <v>0</v>
      </c>
      <c r="E41" s="127">
        <v>0</v>
      </c>
      <c r="F41" s="127">
        <v>0</v>
      </c>
      <c r="G41" s="127">
        <f t="shared" si="1"/>
        <v>0</v>
      </c>
      <c r="H41" s="16"/>
      <c r="I41" s="33"/>
      <c r="J41" s="33"/>
      <c r="K41" s="33"/>
      <c r="L41" s="33"/>
      <c r="M41" s="33"/>
    </row>
    <row r="42" spans="1:13">
      <c r="A42" s="114" t="s">
        <v>99</v>
      </c>
      <c r="B42" s="114" t="s">
        <v>2</v>
      </c>
      <c r="C42" s="114"/>
      <c r="D42" s="129">
        <v>0</v>
      </c>
      <c r="E42" s="127">
        <v>0</v>
      </c>
      <c r="F42" s="129">
        <v>0</v>
      </c>
      <c r="G42" s="127">
        <f t="shared" si="1"/>
        <v>0</v>
      </c>
      <c r="H42" s="16"/>
      <c r="I42" s="33"/>
      <c r="J42" s="33"/>
      <c r="K42" s="33"/>
      <c r="L42" s="33"/>
      <c r="M42" s="33"/>
    </row>
    <row r="43" spans="1:13">
      <c r="A43" s="114"/>
      <c r="B43" s="114"/>
      <c r="C43" s="114"/>
      <c r="D43" s="127"/>
      <c r="E43" s="127"/>
      <c r="F43" s="127"/>
      <c r="G43" s="127"/>
      <c r="H43" s="16"/>
      <c r="I43" s="33"/>
      <c r="J43" s="33"/>
      <c r="K43" s="33"/>
      <c r="L43" s="33"/>
      <c r="M43" s="33"/>
    </row>
    <row r="44" spans="1:13">
      <c r="A44" s="10"/>
      <c r="B44" s="10"/>
      <c r="C44" s="10"/>
      <c r="D44" s="110"/>
      <c r="E44" s="110"/>
      <c r="F44" s="110"/>
      <c r="G44" s="110"/>
      <c r="H44" s="16"/>
      <c r="I44" s="33"/>
      <c r="J44" s="33"/>
      <c r="K44" s="33"/>
      <c r="L44" s="33"/>
      <c r="M44" s="33"/>
    </row>
    <row r="45" spans="1:13">
      <c r="A45" s="385" t="s">
        <v>3</v>
      </c>
      <c r="B45" s="386"/>
      <c r="C45" s="387"/>
      <c r="D45" s="110">
        <f>SUM(D33:D44)</f>
        <v>60000</v>
      </c>
      <c r="E45" s="110">
        <f>SUM(E33:E44)</f>
        <v>0</v>
      </c>
      <c r="F45" s="147">
        <f>SUM(F33:F44)</f>
        <v>13512</v>
      </c>
      <c r="G45" s="147">
        <f>SUM(E45:F45)</f>
        <v>13512</v>
      </c>
      <c r="I45" s="33"/>
      <c r="J45" s="33"/>
      <c r="K45" s="33"/>
      <c r="L45" s="33"/>
      <c r="M45" s="33"/>
    </row>
    <row r="46" spans="1:13">
      <c r="A46" s="5" t="s">
        <v>90</v>
      </c>
      <c r="B46" s="5"/>
      <c r="C46" s="5"/>
      <c r="I46" s="33"/>
      <c r="J46" s="33"/>
      <c r="K46" s="33"/>
      <c r="L46" s="33"/>
      <c r="M46" s="33"/>
    </row>
    <row r="47" spans="1:13">
      <c r="A47" s="5" t="s">
        <v>248</v>
      </c>
      <c r="B47" s="5"/>
      <c r="C47" s="5"/>
      <c r="J47"/>
      <c r="K47" s="33"/>
      <c r="L47" s="33"/>
      <c r="M47" s="33"/>
    </row>
    <row r="48" spans="1:13">
      <c r="A48" s="3" t="s">
        <v>302</v>
      </c>
      <c r="J48"/>
      <c r="K48" s="33"/>
      <c r="L48" s="33"/>
      <c r="M48" s="33"/>
    </row>
    <row r="49" spans="1:10">
      <c r="A49" s="3" t="s">
        <v>303</v>
      </c>
      <c r="J49"/>
    </row>
    <row r="50" spans="1:10">
      <c r="A50" s="389"/>
      <c r="B50" s="389"/>
      <c r="C50" s="389"/>
      <c r="D50" s="389"/>
      <c r="E50" s="389"/>
      <c r="F50" s="389"/>
      <c r="G50" s="389"/>
      <c r="H50" s="389"/>
    </row>
    <row r="51" spans="1:10">
      <c r="A51" s="5"/>
      <c r="B51" s="5"/>
    </row>
    <row r="53" spans="1:10">
      <c r="A53" s="5"/>
      <c r="B53" s="5"/>
      <c r="C53" s="5"/>
    </row>
  </sheetData>
  <mergeCells count="23">
    <mergeCell ref="I5:I6"/>
    <mergeCell ref="J5:K7"/>
    <mergeCell ref="L5:M7"/>
    <mergeCell ref="A19:C19"/>
    <mergeCell ref="A5:A6"/>
    <mergeCell ref="B5:B6"/>
    <mergeCell ref="C5:C6"/>
    <mergeCell ref="D5:D6"/>
    <mergeCell ref="G5:G6"/>
    <mergeCell ref="I30:I33"/>
    <mergeCell ref="A50:H50"/>
    <mergeCell ref="B30:B32"/>
    <mergeCell ref="C30:C32"/>
    <mergeCell ref="D30:D32"/>
    <mergeCell ref="G30:G32"/>
    <mergeCell ref="A45:C45"/>
    <mergeCell ref="A28:G28"/>
    <mergeCell ref="A30:A32"/>
    <mergeCell ref="A1:G1"/>
    <mergeCell ref="A2:G2"/>
    <mergeCell ref="A3:G3"/>
    <mergeCell ref="A26:G26"/>
    <mergeCell ref="A27:G27"/>
  </mergeCells>
  <pageMargins left="0.31496062992125984" right="0.31496062992125984" top="0.55118110236220474" bottom="0.35433070866141736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M35"/>
  <sheetViews>
    <sheetView topLeftCell="A13" workbookViewId="0">
      <selection activeCell="I16" sqref="I16"/>
    </sheetView>
  </sheetViews>
  <sheetFormatPr defaultColWidth="15.125" defaultRowHeight="21"/>
  <cols>
    <col min="1" max="1" width="11.75" style="3" customWidth="1"/>
    <col min="2" max="2" width="16.5" style="3" customWidth="1"/>
    <col min="3" max="3" width="13.75" style="3" customWidth="1"/>
    <col min="4" max="4" width="13.125" style="3" customWidth="1"/>
    <col min="5" max="5" width="12.75" style="3" customWidth="1"/>
    <col min="6" max="6" width="12.5" style="3" customWidth="1"/>
    <col min="7" max="7" width="12.375" style="3" customWidth="1"/>
    <col min="8" max="8" width="14" style="3" customWidth="1"/>
    <col min="9" max="9" width="11.875" style="3" customWidth="1"/>
    <col min="10" max="16384" width="15.125" style="3"/>
  </cols>
  <sheetData>
    <row r="1" spans="1:13">
      <c r="A1" s="389" t="s">
        <v>298</v>
      </c>
      <c r="B1" s="389"/>
      <c r="C1" s="389"/>
      <c r="D1" s="389"/>
      <c r="E1" s="389"/>
      <c r="F1" s="389"/>
      <c r="G1" s="389"/>
      <c r="H1" s="389"/>
      <c r="I1" s="389"/>
      <c r="J1" s="389"/>
      <c r="K1" s="20"/>
      <c r="L1" s="20"/>
      <c r="M1" s="20"/>
    </row>
    <row r="2" spans="1:13">
      <c r="A2" s="389" t="s">
        <v>128</v>
      </c>
      <c r="B2" s="389"/>
      <c r="C2" s="389"/>
      <c r="D2" s="389"/>
      <c r="E2" s="389"/>
      <c r="F2" s="389"/>
      <c r="G2" s="389"/>
      <c r="H2" s="389"/>
      <c r="I2" s="389"/>
      <c r="J2" s="389"/>
      <c r="K2" s="20"/>
      <c r="L2" s="20"/>
      <c r="M2" s="20"/>
    </row>
    <row r="3" spans="1:13">
      <c r="A3" s="389" t="s">
        <v>354</v>
      </c>
      <c r="B3" s="389"/>
      <c r="C3" s="389"/>
      <c r="D3" s="389"/>
      <c r="E3" s="389"/>
      <c r="F3" s="389"/>
      <c r="G3" s="389"/>
      <c r="H3" s="389"/>
      <c r="I3" s="389"/>
      <c r="J3" s="389"/>
      <c r="K3" s="20"/>
      <c r="L3" s="20"/>
      <c r="M3" s="20"/>
    </row>
    <row r="4" spans="1:13">
      <c r="A4" s="5"/>
      <c r="B4" s="5"/>
    </row>
    <row r="5" spans="1:13">
      <c r="A5" s="399" t="s">
        <v>88</v>
      </c>
      <c r="B5" s="399" t="s">
        <v>57</v>
      </c>
      <c r="C5" s="399" t="s">
        <v>89</v>
      </c>
      <c r="D5" s="399" t="s">
        <v>1</v>
      </c>
      <c r="E5" s="32" t="s">
        <v>135</v>
      </c>
      <c r="F5" s="29" t="s">
        <v>132</v>
      </c>
      <c r="G5" s="29" t="s">
        <v>56</v>
      </c>
      <c r="H5" s="29" t="s">
        <v>129</v>
      </c>
      <c r="I5" s="29" t="s">
        <v>136</v>
      </c>
      <c r="J5" s="39"/>
      <c r="K5" s="34"/>
      <c r="L5" s="406"/>
      <c r="M5" s="406"/>
    </row>
    <row r="6" spans="1:13">
      <c r="A6" s="407"/>
      <c r="B6" s="407"/>
      <c r="C6" s="407"/>
      <c r="D6" s="407"/>
      <c r="E6" s="37" t="s">
        <v>220</v>
      </c>
      <c r="F6" s="38" t="s">
        <v>133</v>
      </c>
      <c r="G6" s="38" t="s">
        <v>122</v>
      </c>
      <c r="H6" s="38" t="s">
        <v>130</v>
      </c>
      <c r="I6" s="38" t="s">
        <v>137</v>
      </c>
      <c r="J6" s="38" t="s">
        <v>3</v>
      </c>
      <c r="K6" s="34"/>
      <c r="L6" s="406"/>
      <c r="M6" s="406"/>
    </row>
    <row r="7" spans="1:13">
      <c r="A7" s="30"/>
      <c r="B7" s="30"/>
      <c r="C7" s="30"/>
      <c r="D7" s="30"/>
      <c r="E7" s="31" t="s">
        <v>134</v>
      </c>
      <c r="F7" s="30"/>
      <c r="G7" s="30"/>
      <c r="H7" s="30" t="s">
        <v>131</v>
      </c>
      <c r="I7" s="30"/>
      <c r="J7" s="40"/>
      <c r="K7" s="34"/>
      <c r="L7" s="406"/>
      <c r="M7" s="406"/>
    </row>
    <row r="8" spans="1:13">
      <c r="A8" s="111" t="s">
        <v>95</v>
      </c>
      <c r="B8" s="111" t="s">
        <v>19</v>
      </c>
      <c r="C8" s="111" t="s">
        <v>214</v>
      </c>
      <c r="D8" s="130">
        <v>0</v>
      </c>
      <c r="E8" s="130">
        <v>0</v>
      </c>
      <c r="F8" s="131">
        <v>0</v>
      </c>
      <c r="G8" s="131">
        <v>0</v>
      </c>
      <c r="H8" s="131">
        <v>0</v>
      </c>
      <c r="I8" s="131">
        <v>0</v>
      </c>
      <c r="J8" s="131">
        <f t="shared" ref="J8:J17" si="0">SUM(E8:I8)</f>
        <v>0</v>
      </c>
      <c r="K8" s="34"/>
      <c r="L8" s="406"/>
      <c r="M8" s="406"/>
    </row>
    <row r="9" spans="1:13">
      <c r="A9" s="114"/>
      <c r="B9" s="114" t="s">
        <v>8</v>
      </c>
      <c r="C9" s="114" t="s">
        <v>214</v>
      </c>
      <c r="D9" s="132">
        <v>1116000</v>
      </c>
      <c r="E9" s="132">
        <v>742223</v>
      </c>
      <c r="F9" s="132">
        <v>0</v>
      </c>
      <c r="G9" s="132">
        <v>0</v>
      </c>
      <c r="H9" s="132">
        <v>360000</v>
      </c>
      <c r="I9" s="132">
        <v>0</v>
      </c>
      <c r="J9" s="132">
        <f t="shared" si="0"/>
        <v>1102223</v>
      </c>
      <c r="K9" s="33"/>
      <c r="L9" s="33"/>
      <c r="M9" s="33"/>
    </row>
    <row r="10" spans="1:13">
      <c r="A10" s="114" t="s">
        <v>96</v>
      </c>
      <c r="B10" s="114" t="s">
        <v>9</v>
      </c>
      <c r="C10" s="114" t="s">
        <v>214</v>
      </c>
      <c r="D10" s="132">
        <v>19000</v>
      </c>
      <c r="E10" s="132">
        <v>9000</v>
      </c>
      <c r="F10" s="132">
        <v>0</v>
      </c>
      <c r="G10" s="132">
        <v>0</v>
      </c>
      <c r="H10" s="132">
        <v>0</v>
      </c>
      <c r="I10" s="132">
        <v>0</v>
      </c>
      <c r="J10" s="132">
        <f t="shared" si="0"/>
        <v>9000</v>
      </c>
      <c r="K10" s="33"/>
      <c r="L10" s="33"/>
      <c r="M10" s="33"/>
    </row>
    <row r="11" spans="1:13">
      <c r="A11" s="114"/>
      <c r="B11" s="114" t="s">
        <v>10</v>
      </c>
      <c r="C11" s="114" t="s">
        <v>214</v>
      </c>
      <c r="D11" s="132">
        <v>254000</v>
      </c>
      <c r="E11" s="132">
        <v>11700</v>
      </c>
      <c r="F11" s="132">
        <v>0</v>
      </c>
      <c r="G11" s="132">
        <v>0</v>
      </c>
      <c r="H11" s="132">
        <v>140566</v>
      </c>
      <c r="I11" s="132">
        <v>0</v>
      </c>
      <c r="J11" s="132">
        <f t="shared" si="0"/>
        <v>152266</v>
      </c>
      <c r="K11" s="33"/>
      <c r="L11" s="33"/>
      <c r="M11" s="33"/>
    </row>
    <row r="12" spans="1:13">
      <c r="A12" s="114"/>
      <c r="B12" s="114" t="s">
        <v>11</v>
      </c>
      <c r="C12" s="114" t="s">
        <v>214</v>
      </c>
      <c r="D12" s="132">
        <v>230000</v>
      </c>
      <c r="E12" s="132">
        <v>16595</v>
      </c>
      <c r="F12" s="132">
        <v>0</v>
      </c>
      <c r="G12" s="132">
        <v>0</v>
      </c>
      <c r="H12" s="132">
        <v>130603</v>
      </c>
      <c r="I12" s="132">
        <v>0</v>
      </c>
      <c r="J12" s="132">
        <f t="shared" si="0"/>
        <v>147198</v>
      </c>
      <c r="K12" s="33"/>
      <c r="L12" s="33"/>
      <c r="M12" s="33"/>
    </row>
    <row r="13" spans="1:13">
      <c r="A13" s="114"/>
      <c r="B13" s="114" t="s">
        <v>12</v>
      </c>
      <c r="C13" s="114" t="s">
        <v>214</v>
      </c>
      <c r="D13" s="132">
        <v>5000</v>
      </c>
      <c r="E13" s="132">
        <v>0</v>
      </c>
      <c r="F13" s="132">
        <v>0</v>
      </c>
      <c r="G13" s="132">
        <v>0</v>
      </c>
      <c r="H13" s="132">
        <v>0</v>
      </c>
      <c r="I13" s="132">
        <v>0</v>
      </c>
      <c r="J13" s="132">
        <f t="shared" si="0"/>
        <v>0</v>
      </c>
      <c r="K13" s="33"/>
      <c r="L13" s="33"/>
      <c r="M13" s="33"/>
    </row>
    <row r="14" spans="1:13">
      <c r="A14" s="114" t="s">
        <v>97</v>
      </c>
      <c r="B14" s="114" t="s">
        <v>13</v>
      </c>
      <c r="C14" s="114" t="s">
        <v>214</v>
      </c>
      <c r="D14" s="132">
        <v>193000</v>
      </c>
      <c r="E14" s="132">
        <v>0</v>
      </c>
      <c r="F14" s="132">
        <v>0</v>
      </c>
      <c r="G14" s="132">
        <v>0</v>
      </c>
      <c r="H14" s="132">
        <v>61400.5</v>
      </c>
      <c r="I14" s="132">
        <v>0</v>
      </c>
      <c r="J14" s="132">
        <f t="shared" si="0"/>
        <v>61400.5</v>
      </c>
      <c r="K14" s="33"/>
      <c r="L14" s="33"/>
      <c r="M14" s="33"/>
    </row>
    <row r="15" spans="1:13">
      <c r="A15" s="114"/>
      <c r="B15" s="114" t="s">
        <v>14</v>
      </c>
      <c r="C15" s="114" t="s">
        <v>214</v>
      </c>
      <c r="D15" s="132">
        <v>500000</v>
      </c>
      <c r="E15" s="132">
        <v>0</v>
      </c>
      <c r="F15" s="132">
        <v>0</v>
      </c>
      <c r="G15" s="132">
        <v>0</v>
      </c>
      <c r="H15" s="132">
        <v>0</v>
      </c>
      <c r="I15" s="132">
        <v>0</v>
      </c>
      <c r="J15" s="132">
        <f t="shared" si="0"/>
        <v>0</v>
      </c>
      <c r="K15" s="33"/>
      <c r="L15" s="33"/>
      <c r="M15" s="33"/>
    </row>
    <row r="16" spans="1:13">
      <c r="A16" s="114" t="s">
        <v>98</v>
      </c>
      <c r="B16" s="114" t="s">
        <v>15</v>
      </c>
      <c r="C16" s="114" t="s">
        <v>214</v>
      </c>
      <c r="D16" s="132">
        <v>0</v>
      </c>
      <c r="E16" s="132">
        <v>0</v>
      </c>
      <c r="F16" s="132">
        <v>0</v>
      </c>
      <c r="G16" s="132">
        <v>0</v>
      </c>
      <c r="H16" s="132">
        <v>0</v>
      </c>
      <c r="I16" s="132">
        <v>0</v>
      </c>
      <c r="J16" s="132">
        <f t="shared" si="0"/>
        <v>0</v>
      </c>
      <c r="K16" s="33"/>
      <c r="L16" s="33"/>
      <c r="M16" s="33"/>
    </row>
    <row r="17" spans="1:13">
      <c r="A17" s="114" t="s">
        <v>99</v>
      </c>
      <c r="B17" s="114" t="s">
        <v>2</v>
      </c>
      <c r="C17" s="114" t="s">
        <v>214</v>
      </c>
      <c r="D17" s="132">
        <v>0</v>
      </c>
      <c r="E17" s="132">
        <v>0</v>
      </c>
      <c r="F17" s="132">
        <v>0</v>
      </c>
      <c r="G17" s="132">
        <v>0</v>
      </c>
      <c r="H17" s="132">
        <v>0</v>
      </c>
      <c r="I17" s="132">
        <v>0</v>
      </c>
      <c r="J17" s="132">
        <f t="shared" si="0"/>
        <v>0</v>
      </c>
      <c r="K17" s="33"/>
      <c r="L17" s="33"/>
      <c r="M17" s="33"/>
    </row>
    <row r="18" spans="1:13">
      <c r="A18" s="114"/>
      <c r="B18" s="114"/>
      <c r="C18" s="114"/>
      <c r="D18" s="132"/>
      <c r="E18" s="132"/>
      <c r="F18" s="132"/>
      <c r="G18" s="132"/>
      <c r="H18" s="132"/>
      <c r="I18" s="132"/>
      <c r="J18" s="132"/>
      <c r="K18" s="33"/>
      <c r="L18" s="33"/>
      <c r="M18" s="33"/>
    </row>
    <row r="19" spans="1:13">
      <c r="A19" s="10"/>
      <c r="B19" s="10"/>
      <c r="C19" s="10"/>
      <c r="D19" s="133"/>
      <c r="E19" s="133"/>
      <c r="F19" s="133"/>
      <c r="G19" s="133"/>
      <c r="H19" s="133"/>
      <c r="I19" s="148"/>
      <c r="J19" s="133"/>
      <c r="K19" s="33"/>
      <c r="L19" s="33"/>
      <c r="M19" s="33"/>
    </row>
    <row r="20" spans="1:13">
      <c r="A20" s="385" t="s">
        <v>3</v>
      </c>
      <c r="B20" s="386"/>
      <c r="C20" s="387"/>
      <c r="D20" s="133">
        <f t="shared" ref="D20:I20" si="1">SUM(D8:D19)</f>
        <v>2317000</v>
      </c>
      <c r="E20" s="133">
        <f t="shared" si="1"/>
        <v>779518</v>
      </c>
      <c r="F20" s="133">
        <f t="shared" si="1"/>
        <v>0</v>
      </c>
      <c r="G20" s="133">
        <f t="shared" si="1"/>
        <v>0</v>
      </c>
      <c r="H20" s="133">
        <f t="shared" si="1"/>
        <v>692569.5</v>
      </c>
      <c r="I20" s="149">
        <f t="shared" si="1"/>
        <v>0</v>
      </c>
      <c r="J20" s="133">
        <f>SUM(E20:I20)</f>
        <v>1472087.5</v>
      </c>
    </row>
    <row r="22" spans="1:13">
      <c r="A22" s="5" t="s">
        <v>90</v>
      </c>
      <c r="B22" s="5"/>
      <c r="C22" s="5"/>
    </row>
    <row r="23" spans="1:13">
      <c r="A23" s="5" t="s">
        <v>248</v>
      </c>
      <c r="B23" s="5"/>
      <c r="C23" s="5"/>
      <c r="J23"/>
    </row>
    <row r="24" spans="1:13">
      <c r="A24" s="3" t="s">
        <v>302</v>
      </c>
      <c r="J24"/>
      <c r="K24" s="19"/>
      <c r="L24" s="19"/>
      <c r="M24" s="19"/>
    </row>
    <row r="25" spans="1:13">
      <c r="A25" s="3" t="s">
        <v>303</v>
      </c>
      <c r="J25"/>
      <c r="K25" s="19"/>
      <c r="L25" s="19"/>
      <c r="M25" s="19"/>
    </row>
    <row r="26" spans="1:13">
      <c r="A26" s="389"/>
      <c r="B26" s="389"/>
      <c r="C26" s="389"/>
      <c r="D26" s="389"/>
      <c r="E26" s="389"/>
      <c r="F26" s="389"/>
      <c r="G26" s="389"/>
      <c r="H26" s="389"/>
      <c r="I26" s="19"/>
      <c r="J26" s="19"/>
      <c r="K26" s="19"/>
      <c r="L26" s="19"/>
      <c r="M26" s="19"/>
    </row>
    <row r="27" spans="1:13">
      <c r="A27" s="389"/>
      <c r="B27" s="389"/>
      <c r="C27" s="389"/>
      <c r="D27" s="389"/>
      <c r="E27" s="389"/>
      <c r="F27" s="389"/>
      <c r="G27" s="389"/>
      <c r="H27" s="389"/>
      <c r="I27" s="33"/>
      <c r="J27" s="33"/>
      <c r="K27" s="33"/>
      <c r="L27" s="33"/>
      <c r="M27" s="33"/>
    </row>
    <row r="28" spans="1:13">
      <c r="A28" s="5"/>
      <c r="B28" s="5"/>
      <c r="I28" s="33"/>
      <c r="J28" s="33"/>
      <c r="K28" s="33"/>
      <c r="L28" s="33"/>
      <c r="M28" s="33"/>
    </row>
    <row r="29" spans="1:13">
      <c r="A29" s="5"/>
      <c r="B29" s="5"/>
      <c r="C29" s="5"/>
      <c r="I29" s="33"/>
      <c r="J29" s="33"/>
      <c r="K29" s="33"/>
      <c r="L29" s="33"/>
      <c r="M29" s="33"/>
    </row>
    <row r="30" spans="1:13">
      <c r="I30" s="33"/>
      <c r="J30" s="33"/>
      <c r="K30" s="33"/>
      <c r="L30" s="33"/>
      <c r="M30" s="33"/>
    </row>
    <row r="31" spans="1:13">
      <c r="A31" s="389"/>
      <c r="B31" s="389"/>
      <c r="C31" s="389"/>
      <c r="D31" s="389"/>
      <c r="E31" s="389"/>
      <c r="F31" s="389"/>
      <c r="G31" s="389"/>
      <c r="H31" s="389"/>
      <c r="I31" s="33"/>
      <c r="J31" s="33"/>
      <c r="K31" s="33"/>
      <c r="L31" s="33"/>
      <c r="M31" s="33"/>
    </row>
    <row r="32" spans="1:13">
      <c r="A32" s="389"/>
      <c r="B32" s="389"/>
      <c r="C32" s="389"/>
      <c r="D32" s="389"/>
      <c r="E32" s="389"/>
      <c r="F32" s="389"/>
      <c r="G32" s="389"/>
      <c r="H32" s="389"/>
    </row>
    <row r="33" spans="1:8">
      <c r="A33" s="389"/>
      <c r="B33" s="389"/>
      <c r="C33" s="389"/>
      <c r="D33" s="389"/>
      <c r="E33" s="389"/>
      <c r="F33" s="389"/>
      <c r="G33" s="389"/>
      <c r="H33" s="389"/>
    </row>
    <row r="34" spans="1:8">
      <c r="A34" s="5"/>
      <c r="B34" s="5"/>
    </row>
    <row r="35" spans="1:8">
      <c r="A35" s="5"/>
      <c r="B35" s="5"/>
      <c r="C35" s="5"/>
    </row>
  </sheetData>
  <mergeCells count="14">
    <mergeCell ref="A33:H33"/>
    <mergeCell ref="A27:H27"/>
    <mergeCell ref="L5:M8"/>
    <mergeCell ref="A20:C20"/>
    <mergeCell ref="A26:H26"/>
    <mergeCell ref="A5:A6"/>
    <mergeCell ref="B5:B6"/>
    <mergeCell ref="C5:C6"/>
    <mergeCell ref="D5:D6"/>
    <mergeCell ref="A1:J1"/>
    <mergeCell ref="A2:J2"/>
    <mergeCell ref="A3:J3"/>
    <mergeCell ref="A31:H31"/>
    <mergeCell ref="A32:H32"/>
  </mergeCells>
  <pageMargins left="0.31496062992125984" right="0.11811023622047245" top="0.55118110236220474" bottom="0.35433070866141736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M54"/>
  <sheetViews>
    <sheetView workbookViewId="0">
      <selection activeCell="H14" sqref="H14"/>
    </sheetView>
  </sheetViews>
  <sheetFormatPr defaultColWidth="15.125" defaultRowHeight="21"/>
  <cols>
    <col min="1" max="1" width="17.5" style="3" customWidth="1"/>
    <col min="2" max="2" width="20.125" style="3" customWidth="1"/>
    <col min="3" max="3" width="17.875" style="3" customWidth="1"/>
    <col min="4" max="4" width="18" style="3" customWidth="1"/>
    <col min="5" max="5" width="18.125" style="3" customWidth="1"/>
    <col min="6" max="6" width="16.5" style="3" customWidth="1"/>
    <col min="7" max="7" width="18.125" style="3" customWidth="1"/>
    <col min="8" max="16384" width="15.125" style="3"/>
  </cols>
  <sheetData>
    <row r="1" spans="1:13">
      <c r="A1" s="389" t="s">
        <v>298</v>
      </c>
      <c r="B1" s="389"/>
      <c r="C1" s="389"/>
      <c r="D1" s="389"/>
      <c r="E1" s="389"/>
      <c r="F1" s="389"/>
      <c r="G1" s="389"/>
      <c r="H1" s="20"/>
      <c r="I1" s="20"/>
      <c r="J1" s="20"/>
      <c r="K1" s="20"/>
      <c r="L1" s="20"/>
      <c r="M1" s="20"/>
    </row>
    <row r="2" spans="1:13">
      <c r="A2" s="389" t="s">
        <v>156</v>
      </c>
      <c r="B2" s="389"/>
      <c r="C2" s="389"/>
      <c r="D2" s="389"/>
      <c r="E2" s="389"/>
      <c r="F2" s="389"/>
      <c r="G2" s="389"/>
      <c r="H2" s="20"/>
      <c r="I2" s="20"/>
      <c r="J2" s="20"/>
      <c r="K2" s="20"/>
      <c r="L2" s="20"/>
      <c r="M2" s="20"/>
    </row>
    <row r="3" spans="1:13">
      <c r="A3" s="389" t="s">
        <v>596</v>
      </c>
      <c r="B3" s="389"/>
      <c r="C3" s="389"/>
      <c r="D3" s="389"/>
      <c r="E3" s="389"/>
      <c r="F3" s="389"/>
      <c r="G3" s="389"/>
      <c r="H3" s="20"/>
      <c r="I3" s="20"/>
      <c r="J3" s="20"/>
      <c r="K3" s="20"/>
      <c r="L3" s="20"/>
      <c r="M3" s="20"/>
    </row>
    <row r="4" spans="1:13">
      <c r="A4" s="399" t="s">
        <v>88</v>
      </c>
      <c r="B4" s="399" t="s">
        <v>57</v>
      </c>
      <c r="C4" s="399" t="s">
        <v>89</v>
      </c>
      <c r="D4" s="399" t="s">
        <v>1</v>
      </c>
      <c r="E4" s="32" t="s">
        <v>92</v>
      </c>
      <c r="F4" s="29" t="s">
        <v>154</v>
      </c>
      <c r="G4" s="399" t="s">
        <v>3</v>
      </c>
      <c r="H4" s="41"/>
      <c r="I4" s="406"/>
      <c r="J4" s="406"/>
      <c r="K4" s="406"/>
      <c r="L4" s="406"/>
      <c r="M4" s="406"/>
    </row>
    <row r="5" spans="1:13">
      <c r="A5" s="407"/>
      <c r="B5" s="407"/>
      <c r="C5" s="407"/>
      <c r="D5" s="407"/>
      <c r="E5" s="37" t="s">
        <v>152</v>
      </c>
      <c r="F5" s="38" t="s">
        <v>155</v>
      </c>
      <c r="G5" s="407"/>
      <c r="H5" s="41"/>
      <c r="I5" s="406"/>
      <c r="J5" s="406"/>
      <c r="K5" s="406"/>
      <c r="L5" s="406"/>
      <c r="M5" s="406"/>
    </row>
    <row r="6" spans="1:13">
      <c r="A6" s="400"/>
      <c r="B6" s="400"/>
      <c r="C6" s="400"/>
      <c r="D6" s="400"/>
      <c r="E6" s="31" t="s">
        <v>153</v>
      </c>
      <c r="F6" s="30"/>
      <c r="G6" s="400"/>
      <c r="H6" s="41"/>
      <c r="I6" s="406"/>
      <c r="J6" s="406"/>
      <c r="K6" s="406"/>
      <c r="L6" s="406"/>
      <c r="M6" s="406"/>
    </row>
    <row r="7" spans="1:13">
      <c r="A7" s="111" t="s">
        <v>95</v>
      </c>
      <c r="B7" s="111" t="s">
        <v>19</v>
      </c>
      <c r="C7" s="118"/>
      <c r="D7" s="125"/>
      <c r="E7" s="151">
        <v>0</v>
      </c>
      <c r="F7" s="152">
        <v>0</v>
      </c>
      <c r="G7" s="197">
        <f t="shared" ref="G7:G16" si="0">SUM(E7:F7)</f>
        <v>0</v>
      </c>
      <c r="H7" s="42"/>
      <c r="I7" s="34"/>
      <c r="J7" s="406"/>
      <c r="K7" s="406"/>
      <c r="L7" s="406"/>
      <c r="M7" s="406"/>
    </row>
    <row r="8" spans="1:13">
      <c r="A8" s="114"/>
      <c r="B8" s="114" t="s">
        <v>8</v>
      </c>
      <c r="C8" s="114"/>
      <c r="D8" s="127"/>
      <c r="E8" s="127">
        <v>0</v>
      </c>
      <c r="F8" s="127">
        <v>0</v>
      </c>
      <c r="G8" s="127">
        <f t="shared" si="0"/>
        <v>0</v>
      </c>
      <c r="H8" s="16"/>
      <c r="I8" s="33"/>
      <c r="J8" s="33"/>
      <c r="K8" s="33"/>
      <c r="L8" s="33"/>
      <c r="M8" s="33"/>
    </row>
    <row r="9" spans="1:13">
      <c r="A9" s="114" t="s">
        <v>96</v>
      </c>
      <c r="B9" s="114" t="s">
        <v>9</v>
      </c>
      <c r="C9" s="114"/>
      <c r="D9" s="127"/>
      <c r="E9" s="127">
        <v>0</v>
      </c>
      <c r="F9" s="127">
        <v>0</v>
      </c>
      <c r="G9" s="127">
        <f t="shared" si="0"/>
        <v>0</v>
      </c>
      <c r="H9" s="16"/>
      <c r="I9" s="33"/>
      <c r="J9" s="33"/>
      <c r="K9" s="33"/>
      <c r="L9" s="33"/>
      <c r="M9" s="33"/>
    </row>
    <row r="10" spans="1:13">
      <c r="A10" s="114"/>
      <c r="B10" s="114" t="s">
        <v>10</v>
      </c>
      <c r="C10" s="114"/>
      <c r="D10" s="127"/>
      <c r="E10" s="127">
        <v>0</v>
      </c>
      <c r="F10" s="127">
        <v>0</v>
      </c>
      <c r="G10" s="127">
        <f t="shared" si="0"/>
        <v>0</v>
      </c>
      <c r="H10" s="16"/>
      <c r="I10" s="33"/>
      <c r="J10" s="33"/>
      <c r="K10" s="33"/>
      <c r="L10" s="33"/>
      <c r="M10" s="33"/>
    </row>
    <row r="11" spans="1:13">
      <c r="A11" s="114"/>
      <c r="B11" s="114" t="s">
        <v>11</v>
      </c>
      <c r="C11" s="114" t="s">
        <v>214</v>
      </c>
      <c r="D11" s="127">
        <v>50000</v>
      </c>
      <c r="E11" s="127">
        <v>0</v>
      </c>
      <c r="F11" s="127">
        <v>6681</v>
      </c>
      <c r="G11" s="127">
        <f t="shared" si="0"/>
        <v>6681</v>
      </c>
      <c r="H11" s="16"/>
      <c r="I11" s="33"/>
      <c r="J11" s="33"/>
      <c r="K11" s="33"/>
      <c r="L11" s="33"/>
      <c r="M11" s="33"/>
    </row>
    <row r="12" spans="1:13">
      <c r="A12" s="114"/>
      <c r="B12" s="114" t="s">
        <v>12</v>
      </c>
      <c r="C12" s="114"/>
      <c r="D12" s="127"/>
      <c r="E12" s="127">
        <v>0</v>
      </c>
      <c r="F12" s="127">
        <v>0</v>
      </c>
      <c r="G12" s="127">
        <f t="shared" si="0"/>
        <v>0</v>
      </c>
      <c r="H12" s="16"/>
      <c r="I12" s="33"/>
      <c r="J12" s="33"/>
      <c r="K12" s="33"/>
      <c r="L12" s="33"/>
      <c r="M12" s="33"/>
    </row>
    <row r="13" spans="1:13">
      <c r="A13" s="114" t="s">
        <v>97</v>
      </c>
      <c r="B13" s="114" t="s">
        <v>13</v>
      </c>
      <c r="C13" s="114"/>
      <c r="D13" s="127"/>
      <c r="E13" s="127">
        <v>0</v>
      </c>
      <c r="F13" s="127">
        <v>0</v>
      </c>
      <c r="G13" s="127">
        <f t="shared" si="0"/>
        <v>0</v>
      </c>
      <c r="H13" s="16"/>
      <c r="I13" s="33"/>
      <c r="J13" s="33"/>
      <c r="K13" s="33"/>
      <c r="L13" s="33"/>
      <c r="M13" s="33"/>
    </row>
    <row r="14" spans="1:13">
      <c r="A14" s="114"/>
      <c r="B14" s="114" t="s">
        <v>14</v>
      </c>
      <c r="C14" s="114" t="s">
        <v>214</v>
      </c>
      <c r="D14" s="127">
        <v>10007000</v>
      </c>
      <c r="E14" s="127">
        <v>0</v>
      </c>
      <c r="F14" s="127">
        <v>6563900</v>
      </c>
      <c r="G14" s="127">
        <f t="shared" si="0"/>
        <v>6563900</v>
      </c>
      <c r="H14" s="16"/>
      <c r="I14" s="33"/>
      <c r="J14" s="33"/>
      <c r="K14" s="33"/>
      <c r="L14" s="33"/>
      <c r="M14" s="33"/>
    </row>
    <row r="15" spans="1:13">
      <c r="A15" s="114" t="s">
        <v>98</v>
      </c>
      <c r="B15" s="114" t="s">
        <v>15</v>
      </c>
      <c r="C15" s="114"/>
      <c r="D15" s="127"/>
      <c r="E15" s="127">
        <v>0</v>
      </c>
      <c r="F15" s="127">
        <v>0</v>
      </c>
      <c r="G15" s="127">
        <f t="shared" si="0"/>
        <v>0</v>
      </c>
      <c r="H15" s="16"/>
      <c r="I15" s="33"/>
      <c r="J15" s="33"/>
      <c r="K15" s="33"/>
      <c r="L15" s="33"/>
      <c r="M15" s="33"/>
    </row>
    <row r="16" spans="1:13">
      <c r="A16" s="114" t="s">
        <v>99</v>
      </c>
      <c r="B16" s="114" t="s">
        <v>2</v>
      </c>
      <c r="C16" s="114"/>
      <c r="D16" s="127"/>
      <c r="E16" s="127">
        <v>0</v>
      </c>
      <c r="F16" s="127">
        <v>0</v>
      </c>
      <c r="G16" s="127">
        <f t="shared" si="0"/>
        <v>0</v>
      </c>
      <c r="H16" s="16"/>
      <c r="I16" s="33"/>
      <c r="J16" s="33"/>
      <c r="K16" s="33"/>
      <c r="L16" s="33"/>
      <c r="M16" s="33"/>
    </row>
    <row r="17" spans="1:13">
      <c r="A17" s="10"/>
      <c r="B17" s="10"/>
      <c r="C17" s="10"/>
      <c r="D17" s="110"/>
      <c r="E17" s="110"/>
      <c r="F17" s="110"/>
      <c r="G17" s="110"/>
      <c r="H17" s="16"/>
      <c r="I17" s="33"/>
      <c r="J17" s="33"/>
      <c r="K17" s="33"/>
      <c r="L17" s="33"/>
      <c r="M17" s="33"/>
    </row>
    <row r="18" spans="1:13">
      <c r="A18" s="385" t="s">
        <v>3</v>
      </c>
      <c r="B18" s="386"/>
      <c r="C18" s="387"/>
      <c r="D18" s="110">
        <f>SUM(D7:D17)</f>
        <v>10057000</v>
      </c>
      <c r="E18" s="110">
        <f>SUM(E7:E17)</f>
        <v>0</v>
      </c>
      <c r="F18" s="110">
        <f>SUM(F7:F17)</f>
        <v>6570581</v>
      </c>
      <c r="G18" s="234">
        <f>SUM(E18:F18)</f>
        <v>6570581</v>
      </c>
      <c r="H18" s="16"/>
      <c r="I18" s="33"/>
    </row>
    <row r="19" spans="1:13">
      <c r="A19" s="202" t="s">
        <v>97</v>
      </c>
      <c r="B19" s="202" t="s">
        <v>14</v>
      </c>
      <c r="C19" s="202" t="s">
        <v>610</v>
      </c>
      <c r="D19" s="353"/>
      <c r="E19" s="353"/>
      <c r="F19" s="353">
        <v>3825400</v>
      </c>
      <c r="G19" s="353">
        <f>SUM(F19)</f>
        <v>3825400</v>
      </c>
    </row>
    <row r="20" spans="1:13">
      <c r="A20" s="349"/>
      <c r="B20" s="350"/>
      <c r="C20" s="346" t="s">
        <v>3</v>
      </c>
      <c r="D20" s="348"/>
      <c r="E20" s="348"/>
      <c r="F20" s="348">
        <f>SUM(F19)</f>
        <v>3825400</v>
      </c>
      <c r="G20" s="348">
        <f>SUM(F20)</f>
        <v>3825400</v>
      </c>
    </row>
    <row r="21" spans="1:13">
      <c r="A21" s="403" t="s">
        <v>263</v>
      </c>
      <c r="B21" s="404"/>
      <c r="C21" s="405"/>
      <c r="D21" s="355"/>
      <c r="E21" s="355"/>
      <c r="F21" s="355">
        <v>14221381</v>
      </c>
      <c r="G21" s="234">
        <f>SUM(F21)</f>
        <v>14221381</v>
      </c>
    </row>
    <row r="22" spans="1:13">
      <c r="A22" s="5" t="s">
        <v>90</v>
      </c>
      <c r="B22" s="5"/>
      <c r="C22" s="5"/>
    </row>
    <row r="23" spans="1:13">
      <c r="A23" s="5"/>
      <c r="B23" s="5"/>
      <c r="C23" s="5"/>
    </row>
    <row r="24" spans="1:13">
      <c r="A24" s="5" t="s">
        <v>248</v>
      </c>
      <c r="B24" s="5"/>
      <c r="C24" s="5"/>
    </row>
    <row r="25" spans="1:13">
      <c r="A25" s="3" t="s">
        <v>302</v>
      </c>
      <c r="J25" s="19"/>
      <c r="K25" s="19"/>
      <c r="L25" s="19"/>
      <c r="M25" s="19"/>
    </row>
    <row r="26" spans="1:13">
      <c r="A26" s="3" t="s">
        <v>303</v>
      </c>
      <c r="J26" s="19"/>
      <c r="K26" s="19"/>
      <c r="L26" s="19"/>
      <c r="M26" s="19"/>
    </row>
    <row r="27" spans="1:13">
      <c r="A27" s="389" t="s">
        <v>157</v>
      </c>
      <c r="B27" s="389"/>
      <c r="C27" s="389"/>
      <c r="D27" s="389"/>
      <c r="E27" s="389"/>
      <c r="F27" s="389"/>
      <c r="G27" s="389"/>
      <c r="H27" s="20"/>
      <c r="I27" s="19"/>
      <c r="J27" s="19"/>
      <c r="K27" s="19"/>
      <c r="L27" s="19"/>
      <c r="M27" s="19"/>
    </row>
    <row r="28" spans="1:13">
      <c r="A28" s="389" t="s">
        <v>358</v>
      </c>
      <c r="B28" s="389"/>
      <c r="C28" s="389"/>
      <c r="D28" s="389"/>
      <c r="E28" s="389"/>
      <c r="F28" s="389"/>
      <c r="G28" s="389"/>
      <c r="H28" s="20"/>
      <c r="I28" s="33"/>
      <c r="J28" s="33"/>
      <c r="K28" s="33"/>
      <c r="L28" s="33"/>
      <c r="M28" s="33"/>
    </row>
    <row r="29" spans="1:13">
      <c r="A29" s="5"/>
      <c r="B29" s="5"/>
      <c r="I29" s="33"/>
      <c r="J29" s="33"/>
      <c r="K29" s="33"/>
      <c r="L29" s="33"/>
      <c r="M29" s="33"/>
    </row>
    <row r="30" spans="1:13">
      <c r="A30" s="399" t="s">
        <v>88</v>
      </c>
      <c r="B30" s="399" t="s">
        <v>57</v>
      </c>
      <c r="C30" s="399" t="s">
        <v>89</v>
      </c>
      <c r="D30" s="399" t="s">
        <v>1</v>
      </c>
      <c r="E30" s="399" t="s">
        <v>158</v>
      </c>
      <c r="F30" s="29" t="s">
        <v>159</v>
      </c>
      <c r="G30" s="399" t="s">
        <v>3</v>
      </c>
      <c r="I30" s="33"/>
      <c r="J30" s="33"/>
      <c r="K30" s="33"/>
      <c r="L30" s="33"/>
      <c r="M30" s="33"/>
    </row>
    <row r="31" spans="1:13">
      <c r="A31" s="400"/>
      <c r="B31" s="400"/>
      <c r="C31" s="400"/>
      <c r="D31" s="400"/>
      <c r="E31" s="400"/>
      <c r="F31" s="31" t="s">
        <v>160</v>
      </c>
      <c r="G31" s="400"/>
      <c r="H31" s="41"/>
      <c r="I31" s="406"/>
      <c r="J31" s="33"/>
      <c r="K31" s="33"/>
      <c r="L31" s="33"/>
      <c r="M31" s="33"/>
    </row>
    <row r="32" spans="1:13">
      <c r="A32" s="111" t="s">
        <v>95</v>
      </c>
      <c r="B32" s="111" t="s">
        <v>19</v>
      </c>
      <c r="C32" s="118"/>
      <c r="D32" s="119"/>
      <c r="E32" s="151">
        <v>0</v>
      </c>
      <c r="F32" s="127">
        <v>0</v>
      </c>
      <c r="G32" s="152">
        <f t="shared" ref="G32:G41" si="1">SUM(E32:F32)</f>
        <v>0</v>
      </c>
      <c r="H32" s="42"/>
      <c r="I32" s="406"/>
      <c r="J32" s="33"/>
      <c r="K32" s="33"/>
      <c r="L32" s="33"/>
      <c r="M32" s="33"/>
    </row>
    <row r="33" spans="1:13">
      <c r="A33" s="114"/>
      <c r="B33" s="114" t="s">
        <v>8</v>
      </c>
      <c r="C33" s="114" t="s">
        <v>214</v>
      </c>
      <c r="D33" s="116">
        <v>291700</v>
      </c>
      <c r="E33" s="127">
        <v>291680</v>
      </c>
      <c r="F33" s="127">
        <v>0</v>
      </c>
      <c r="G33" s="127">
        <f t="shared" si="1"/>
        <v>291680</v>
      </c>
      <c r="H33" s="42"/>
      <c r="I33" s="34"/>
      <c r="J33" s="34"/>
      <c r="K33" s="34"/>
      <c r="L33" s="34"/>
      <c r="M33" s="34"/>
    </row>
    <row r="34" spans="1:13">
      <c r="A34" s="114" t="s">
        <v>96</v>
      </c>
      <c r="B34" s="114" t="s">
        <v>9</v>
      </c>
      <c r="C34" s="114" t="s">
        <v>214</v>
      </c>
      <c r="D34" s="116">
        <v>41000</v>
      </c>
      <c r="E34" s="127">
        <v>34500</v>
      </c>
      <c r="F34" s="129">
        <v>0</v>
      </c>
      <c r="G34" s="127">
        <f t="shared" si="1"/>
        <v>34500</v>
      </c>
      <c r="H34" s="16"/>
      <c r="I34" s="34"/>
      <c r="J34" s="34"/>
      <c r="K34" s="34"/>
      <c r="L34" s="34"/>
      <c r="M34" s="34"/>
    </row>
    <row r="35" spans="1:13">
      <c r="A35" s="114"/>
      <c r="B35" s="114" t="s">
        <v>10</v>
      </c>
      <c r="C35" s="114" t="s">
        <v>214</v>
      </c>
      <c r="D35" s="127">
        <v>96000</v>
      </c>
      <c r="E35" s="127">
        <v>32592</v>
      </c>
      <c r="F35" s="127">
        <v>0</v>
      </c>
      <c r="G35" s="127">
        <f t="shared" si="1"/>
        <v>32592</v>
      </c>
      <c r="H35" s="16">
        <v>13632</v>
      </c>
      <c r="I35" s="33"/>
      <c r="J35" s="33"/>
      <c r="K35" s="33"/>
      <c r="L35" s="33"/>
      <c r="M35" s="33"/>
    </row>
    <row r="36" spans="1:13">
      <c r="A36" s="114"/>
      <c r="B36" s="114" t="s">
        <v>11</v>
      </c>
      <c r="C36" s="114" t="s">
        <v>214</v>
      </c>
      <c r="D36" s="127">
        <v>32000</v>
      </c>
      <c r="E36" s="127">
        <v>12505</v>
      </c>
      <c r="F36" s="127">
        <v>0</v>
      </c>
      <c r="G36" s="127">
        <f t="shared" si="1"/>
        <v>12505</v>
      </c>
      <c r="H36" s="16"/>
      <c r="I36" s="33"/>
      <c r="J36" s="33"/>
      <c r="K36" s="33"/>
      <c r="L36" s="33"/>
      <c r="M36" s="33"/>
    </row>
    <row r="37" spans="1:13">
      <c r="A37" s="114"/>
      <c r="B37" s="114" t="s">
        <v>12</v>
      </c>
      <c r="C37" s="114"/>
      <c r="D37" s="127">
        <v>0</v>
      </c>
      <c r="E37" s="127">
        <v>0</v>
      </c>
      <c r="F37" s="127">
        <v>0</v>
      </c>
      <c r="G37" s="127">
        <f t="shared" si="1"/>
        <v>0</v>
      </c>
      <c r="H37" s="16"/>
      <c r="I37" s="33"/>
      <c r="J37" s="33"/>
      <c r="K37" s="33"/>
      <c r="L37" s="33"/>
      <c r="M37" s="33"/>
    </row>
    <row r="38" spans="1:13">
      <c r="A38" s="114" t="s">
        <v>97</v>
      </c>
      <c r="B38" s="114" t="s">
        <v>13</v>
      </c>
      <c r="C38" s="114"/>
      <c r="D38" s="127">
        <v>0</v>
      </c>
      <c r="E38" s="127">
        <v>0</v>
      </c>
      <c r="F38" s="127">
        <v>0</v>
      </c>
      <c r="G38" s="127">
        <f t="shared" si="1"/>
        <v>0</v>
      </c>
      <c r="H38" s="16"/>
      <c r="I38" s="33"/>
      <c r="J38" s="33"/>
      <c r="K38" s="33"/>
      <c r="L38" s="33"/>
      <c r="M38" s="33"/>
    </row>
    <row r="39" spans="1:13">
      <c r="A39" s="114"/>
      <c r="B39" s="114" t="s">
        <v>14</v>
      </c>
      <c r="D39" s="129">
        <v>0</v>
      </c>
      <c r="E39" s="129">
        <v>0</v>
      </c>
      <c r="F39" s="129">
        <v>0</v>
      </c>
      <c r="G39" s="129">
        <f t="shared" si="1"/>
        <v>0</v>
      </c>
      <c r="H39" s="16"/>
      <c r="I39" s="33"/>
      <c r="J39" s="33"/>
      <c r="K39" s="33"/>
      <c r="L39" s="33"/>
      <c r="M39" s="33"/>
    </row>
    <row r="40" spans="1:13">
      <c r="A40" s="114" t="s">
        <v>98</v>
      </c>
      <c r="B40" s="114" t="s">
        <v>15</v>
      </c>
      <c r="C40" s="114"/>
      <c r="D40" s="127">
        <v>0</v>
      </c>
      <c r="E40" s="127">
        <v>0</v>
      </c>
      <c r="F40" s="127">
        <v>0</v>
      </c>
      <c r="G40" s="127">
        <f t="shared" si="1"/>
        <v>0</v>
      </c>
      <c r="H40" s="16"/>
      <c r="I40" s="33"/>
      <c r="J40" s="33"/>
      <c r="K40" s="33"/>
      <c r="L40" s="33"/>
      <c r="M40" s="33"/>
    </row>
    <row r="41" spans="1:13">
      <c r="A41" s="114" t="s">
        <v>99</v>
      </c>
      <c r="B41" s="114" t="s">
        <v>2</v>
      </c>
      <c r="C41" s="114"/>
      <c r="D41" s="127">
        <v>0</v>
      </c>
      <c r="E41" s="127">
        <v>0</v>
      </c>
      <c r="F41" s="127">
        <v>0</v>
      </c>
      <c r="G41" s="127">
        <f t="shared" si="1"/>
        <v>0</v>
      </c>
      <c r="H41" s="16"/>
      <c r="I41" s="33"/>
      <c r="J41" s="33"/>
      <c r="K41" s="33"/>
      <c r="L41" s="33"/>
      <c r="M41" s="33"/>
    </row>
    <row r="42" spans="1:13">
      <c r="A42" s="114"/>
      <c r="B42" s="114"/>
      <c r="C42" s="114"/>
      <c r="D42" s="114"/>
      <c r="E42" s="127"/>
      <c r="F42" s="114"/>
      <c r="G42" s="127"/>
      <c r="H42" s="16"/>
      <c r="I42" s="33"/>
      <c r="J42" s="33"/>
      <c r="K42" s="33"/>
      <c r="L42" s="33"/>
      <c r="M42" s="33"/>
    </row>
    <row r="43" spans="1:13">
      <c r="A43" s="114"/>
      <c r="B43" s="114"/>
      <c r="C43" s="114"/>
      <c r="D43" s="114"/>
      <c r="E43" s="127"/>
      <c r="F43" s="114"/>
      <c r="G43" s="127"/>
      <c r="H43" s="16"/>
      <c r="I43" s="33"/>
      <c r="J43" s="33"/>
      <c r="K43" s="33"/>
      <c r="L43" s="33"/>
      <c r="M43" s="33"/>
    </row>
    <row r="44" spans="1:13">
      <c r="A44" s="114"/>
      <c r="B44" s="114"/>
      <c r="C44" s="114"/>
      <c r="D44" s="114"/>
      <c r="E44" s="127"/>
      <c r="F44" s="114"/>
      <c r="G44" s="127"/>
      <c r="H44" s="16"/>
      <c r="I44" s="33"/>
      <c r="J44" s="33"/>
      <c r="K44" s="33"/>
      <c r="L44" s="33"/>
      <c r="M44" s="33"/>
    </row>
    <row r="45" spans="1:13">
      <c r="A45" s="10"/>
      <c r="B45" s="10"/>
      <c r="C45" s="10"/>
      <c r="D45" s="10"/>
      <c r="E45" s="110"/>
      <c r="F45" s="10"/>
      <c r="G45" s="110"/>
      <c r="H45" s="16"/>
      <c r="I45" s="33"/>
      <c r="J45" s="33"/>
      <c r="K45" s="33"/>
      <c r="L45" s="33"/>
      <c r="M45" s="33"/>
    </row>
    <row r="46" spans="1:13">
      <c r="A46" s="385" t="s">
        <v>3</v>
      </c>
      <c r="B46" s="386"/>
      <c r="C46" s="387"/>
      <c r="D46" s="96">
        <f>SUM(D33:D45)</f>
        <v>460700</v>
      </c>
      <c r="E46" s="110">
        <f>SUM(E32:E45)</f>
        <v>371277</v>
      </c>
      <c r="F46" s="150">
        <v>0</v>
      </c>
      <c r="G46" s="96">
        <f>SUM(E46:F46)</f>
        <v>371277</v>
      </c>
      <c r="I46" s="33"/>
      <c r="J46" s="33"/>
      <c r="K46" s="33"/>
      <c r="L46" s="33"/>
      <c r="M46" s="33"/>
    </row>
    <row r="47" spans="1:13">
      <c r="A47" s="5" t="s">
        <v>90</v>
      </c>
      <c r="B47" s="5"/>
      <c r="C47" s="5"/>
      <c r="I47" s="33"/>
      <c r="J47" s="33"/>
      <c r="K47" s="33"/>
      <c r="L47" s="33"/>
      <c r="M47" s="33"/>
    </row>
    <row r="48" spans="1:13">
      <c r="A48" s="5" t="s">
        <v>248</v>
      </c>
      <c r="B48" s="5"/>
      <c r="C48" s="5"/>
      <c r="J48"/>
      <c r="K48" s="33"/>
      <c r="L48" s="33"/>
      <c r="M48" s="33"/>
    </row>
    <row r="49" spans="1:13">
      <c r="A49" s="3" t="s">
        <v>302</v>
      </c>
      <c r="J49"/>
      <c r="K49" s="33"/>
      <c r="L49" s="33"/>
      <c r="M49" s="33"/>
    </row>
    <row r="50" spans="1:13">
      <c r="A50" s="3" t="s">
        <v>303</v>
      </c>
      <c r="J50"/>
    </row>
    <row r="51" spans="1:13">
      <c r="A51" s="389"/>
      <c r="B51" s="389"/>
      <c r="C51" s="389"/>
      <c r="D51" s="389"/>
      <c r="E51" s="389"/>
      <c r="F51" s="389"/>
      <c r="G51" s="389"/>
      <c r="H51" s="389"/>
    </row>
    <row r="52" spans="1:13">
      <c r="A52" s="5"/>
      <c r="B52" s="5"/>
    </row>
    <row r="54" spans="1:13">
      <c r="A54" s="5"/>
      <c r="B54" s="5"/>
      <c r="C54" s="5"/>
    </row>
  </sheetData>
  <mergeCells count="24">
    <mergeCell ref="I4:I6"/>
    <mergeCell ref="J4:K7"/>
    <mergeCell ref="L4:M7"/>
    <mergeCell ref="A27:G27"/>
    <mergeCell ref="A1:G1"/>
    <mergeCell ref="A2:G2"/>
    <mergeCell ref="A3:G3"/>
    <mergeCell ref="A4:A6"/>
    <mergeCell ref="B4:B6"/>
    <mergeCell ref="C4:C6"/>
    <mergeCell ref="D4:D6"/>
    <mergeCell ref="G4:G6"/>
    <mergeCell ref="A21:C21"/>
    <mergeCell ref="I31:I32"/>
    <mergeCell ref="A46:C46"/>
    <mergeCell ref="A51:H51"/>
    <mergeCell ref="A28:G28"/>
    <mergeCell ref="A18:C18"/>
    <mergeCell ref="G30:G31"/>
    <mergeCell ref="E30:E31"/>
    <mergeCell ref="D30:D31"/>
    <mergeCell ref="C30:C31"/>
    <mergeCell ref="B30:B31"/>
    <mergeCell ref="A30:A31"/>
  </mergeCells>
  <pageMargins left="0.31496062992125984" right="0.11811023622047245" top="0.38" bottom="0.16" header="0.27" footer="0.16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M29"/>
  <sheetViews>
    <sheetView topLeftCell="A4" workbookViewId="0">
      <selection activeCell="G11" sqref="G11"/>
    </sheetView>
  </sheetViews>
  <sheetFormatPr defaultColWidth="9" defaultRowHeight="21"/>
  <cols>
    <col min="1" max="1" width="14.875" style="3" customWidth="1"/>
    <col min="2" max="2" width="20.375" style="3" customWidth="1"/>
    <col min="3" max="3" width="16.5" style="3" customWidth="1"/>
    <col min="4" max="4" width="16" style="3" customWidth="1"/>
    <col min="5" max="5" width="17" style="3" customWidth="1"/>
    <col min="6" max="6" width="19.75" style="3" customWidth="1"/>
    <col min="7" max="7" width="15.125" style="3" customWidth="1"/>
    <col min="8" max="8" width="13.75" style="3" customWidth="1"/>
    <col min="9" max="9" width="3.75" style="3" customWidth="1"/>
    <col min="10" max="10" width="12.625" style="3" customWidth="1"/>
    <col min="11" max="11" width="3.75" style="3" customWidth="1"/>
    <col min="12" max="12" width="12.625" style="3" customWidth="1"/>
    <col min="13" max="13" width="3.75" style="3" customWidth="1"/>
    <col min="14" max="16384" width="9" style="3"/>
  </cols>
  <sheetData>
    <row r="1" spans="1:13">
      <c r="A1" s="389" t="s">
        <v>298</v>
      </c>
      <c r="B1" s="389"/>
      <c r="C1" s="389"/>
      <c r="D1" s="389"/>
      <c r="E1" s="389"/>
      <c r="F1" s="389"/>
      <c r="G1" s="389"/>
      <c r="H1" s="389"/>
      <c r="I1" s="20"/>
      <c r="J1" s="20"/>
      <c r="K1" s="20"/>
      <c r="L1" s="20"/>
      <c r="M1" s="20"/>
    </row>
    <row r="2" spans="1:13">
      <c r="A2" s="389" t="s">
        <v>161</v>
      </c>
      <c r="B2" s="389"/>
      <c r="C2" s="389"/>
      <c r="D2" s="389"/>
      <c r="E2" s="389"/>
      <c r="F2" s="389"/>
      <c r="G2" s="389"/>
      <c r="H2" s="389"/>
      <c r="I2" s="20"/>
      <c r="J2" s="20"/>
      <c r="K2" s="20"/>
      <c r="L2" s="20"/>
      <c r="M2" s="20"/>
    </row>
    <row r="3" spans="1:13">
      <c r="A3" s="389" t="s">
        <v>356</v>
      </c>
      <c r="B3" s="389"/>
      <c r="C3" s="389"/>
      <c r="D3" s="389"/>
      <c r="E3" s="389"/>
      <c r="F3" s="389"/>
      <c r="G3" s="389"/>
      <c r="H3" s="389"/>
      <c r="I3" s="20"/>
      <c r="J3" s="20"/>
      <c r="K3" s="20"/>
      <c r="L3" s="20"/>
      <c r="M3" s="20"/>
    </row>
    <row r="4" spans="1:13">
      <c r="A4" s="5"/>
      <c r="B4" s="5"/>
    </row>
    <row r="5" spans="1:13">
      <c r="A5" s="27" t="s">
        <v>88</v>
      </c>
      <c r="B5" s="27" t="s">
        <v>57</v>
      </c>
      <c r="C5" s="27" t="s">
        <v>89</v>
      </c>
      <c r="D5" s="26" t="s">
        <v>1</v>
      </c>
      <c r="E5" s="26" t="s">
        <v>162</v>
      </c>
      <c r="F5" s="27" t="s">
        <v>163</v>
      </c>
      <c r="G5" s="27" t="s">
        <v>164</v>
      </c>
      <c r="H5" s="27" t="s">
        <v>3</v>
      </c>
      <c r="I5" s="34"/>
      <c r="J5" s="406"/>
      <c r="K5" s="406"/>
      <c r="L5" s="406"/>
      <c r="M5" s="406"/>
    </row>
    <row r="6" spans="1:13">
      <c r="A6" s="111" t="s">
        <v>95</v>
      </c>
      <c r="B6" s="111" t="s">
        <v>19</v>
      </c>
      <c r="C6" s="122"/>
      <c r="D6" s="130"/>
      <c r="E6" s="130"/>
      <c r="F6" s="131"/>
      <c r="G6" s="131"/>
      <c r="H6" s="131"/>
      <c r="I6" s="34"/>
      <c r="J6" s="406"/>
      <c r="K6" s="406"/>
      <c r="L6" s="406"/>
      <c r="M6" s="406"/>
    </row>
    <row r="7" spans="1:13">
      <c r="A7" s="114"/>
      <c r="B7" s="114" t="s">
        <v>8</v>
      </c>
      <c r="C7" s="116"/>
      <c r="D7" s="132"/>
      <c r="E7" s="132"/>
      <c r="F7" s="132"/>
      <c r="G7" s="132"/>
      <c r="H7" s="132"/>
      <c r="I7" s="33"/>
      <c r="J7" s="33"/>
      <c r="K7" s="33"/>
      <c r="L7" s="33"/>
      <c r="M7" s="33"/>
    </row>
    <row r="8" spans="1:13">
      <c r="A8" s="114" t="s">
        <v>96</v>
      </c>
      <c r="B8" s="114" t="s">
        <v>9</v>
      </c>
      <c r="C8" s="116"/>
      <c r="D8" s="132"/>
      <c r="E8" s="132"/>
      <c r="F8" s="132"/>
      <c r="G8" s="132"/>
      <c r="H8" s="132"/>
      <c r="I8" s="33"/>
      <c r="J8" s="33"/>
      <c r="K8" s="33"/>
      <c r="L8" s="33"/>
      <c r="M8" s="33"/>
    </row>
    <row r="9" spans="1:13">
      <c r="A9" s="114"/>
      <c r="B9" s="114" t="s">
        <v>10</v>
      </c>
      <c r="C9" s="116"/>
      <c r="D9" s="132"/>
      <c r="E9" s="132"/>
      <c r="F9" s="132"/>
      <c r="G9" s="132"/>
      <c r="H9" s="132"/>
      <c r="I9" s="33"/>
      <c r="J9" s="33"/>
      <c r="K9" s="33"/>
      <c r="L9" s="33"/>
      <c r="M9" s="33"/>
    </row>
    <row r="10" spans="1:13">
      <c r="A10" s="114"/>
      <c r="B10" s="114" t="s">
        <v>11</v>
      </c>
      <c r="C10" s="116"/>
      <c r="D10" s="132"/>
      <c r="E10" s="132"/>
      <c r="F10" s="132"/>
      <c r="G10" s="132"/>
      <c r="H10" s="132"/>
      <c r="I10" s="33"/>
      <c r="J10" s="33"/>
      <c r="K10" s="33"/>
      <c r="L10" s="33"/>
      <c r="M10" s="33"/>
    </row>
    <row r="11" spans="1:13">
      <c r="A11" s="114"/>
      <c r="B11" s="114" t="s">
        <v>12</v>
      </c>
      <c r="C11" s="116"/>
      <c r="D11" s="132"/>
      <c r="E11" s="132"/>
      <c r="F11" s="132"/>
      <c r="G11" s="132"/>
      <c r="H11" s="132"/>
      <c r="I11" s="33"/>
      <c r="J11" s="33"/>
      <c r="K11" s="33"/>
      <c r="L11" s="33"/>
      <c r="M11" s="33"/>
    </row>
    <row r="12" spans="1:13">
      <c r="A12" s="114" t="s">
        <v>97</v>
      </c>
      <c r="B12" s="114" t="s">
        <v>13</v>
      </c>
      <c r="C12" s="116"/>
      <c r="D12" s="132"/>
      <c r="E12" s="132"/>
      <c r="F12" s="132"/>
      <c r="G12" s="132"/>
      <c r="H12" s="132"/>
      <c r="I12" s="33"/>
      <c r="J12" s="33"/>
      <c r="K12" s="33"/>
      <c r="L12" s="33"/>
      <c r="M12" s="33"/>
    </row>
    <row r="13" spans="1:13">
      <c r="A13" s="114"/>
      <c r="B13" s="114" t="s">
        <v>14</v>
      </c>
      <c r="C13" s="116"/>
      <c r="D13" s="132"/>
      <c r="E13" s="132"/>
      <c r="F13" s="132"/>
      <c r="G13" s="132"/>
      <c r="H13" s="132"/>
      <c r="I13" s="33"/>
      <c r="J13" s="33"/>
      <c r="K13" s="33"/>
      <c r="L13" s="33"/>
      <c r="M13" s="33"/>
    </row>
    <row r="14" spans="1:13">
      <c r="A14" s="114" t="s">
        <v>98</v>
      </c>
      <c r="B14" s="114" t="s">
        <v>15</v>
      </c>
      <c r="C14" s="116"/>
      <c r="D14" s="132"/>
      <c r="E14" s="132"/>
      <c r="F14" s="132"/>
      <c r="G14" s="132"/>
      <c r="H14" s="132"/>
      <c r="I14" s="33"/>
      <c r="J14" s="33"/>
      <c r="K14" s="33"/>
      <c r="L14" s="33"/>
      <c r="M14" s="33"/>
    </row>
    <row r="15" spans="1:13">
      <c r="A15" s="114" t="s">
        <v>99</v>
      </c>
      <c r="B15" s="114" t="s">
        <v>2</v>
      </c>
      <c r="C15" s="116"/>
      <c r="D15" s="132"/>
      <c r="E15" s="132"/>
      <c r="F15" s="132"/>
      <c r="G15" s="132"/>
      <c r="H15" s="132"/>
      <c r="I15" s="33"/>
      <c r="J15" s="33"/>
      <c r="K15" s="33"/>
      <c r="L15" s="33"/>
      <c r="M15" s="33"/>
    </row>
    <row r="16" spans="1:13">
      <c r="A16" s="114"/>
      <c r="B16" s="114"/>
      <c r="C16" s="116"/>
      <c r="D16" s="132"/>
      <c r="E16" s="132"/>
      <c r="F16" s="132"/>
      <c r="G16" s="132"/>
      <c r="H16" s="132"/>
      <c r="I16" s="33"/>
      <c r="J16" s="33"/>
      <c r="K16" s="33"/>
      <c r="L16" s="33"/>
      <c r="M16" s="33"/>
    </row>
    <row r="17" spans="1:13">
      <c r="A17" s="114"/>
      <c r="B17" s="114"/>
      <c r="C17" s="116"/>
      <c r="D17" s="132"/>
      <c r="E17" s="132"/>
      <c r="F17" s="132"/>
      <c r="G17" s="132"/>
      <c r="H17" s="132"/>
      <c r="I17" s="33"/>
      <c r="J17" s="33"/>
      <c r="K17" s="33"/>
      <c r="L17" s="33"/>
      <c r="M17" s="33"/>
    </row>
    <row r="18" spans="1:13">
      <c r="A18" s="10"/>
      <c r="B18" s="10"/>
      <c r="C18" s="95"/>
      <c r="D18" s="133"/>
      <c r="E18" s="133"/>
      <c r="F18" s="133"/>
      <c r="G18" s="133"/>
      <c r="H18" s="133"/>
      <c r="I18" s="33"/>
      <c r="J18" s="33"/>
      <c r="K18" s="33"/>
      <c r="L18" s="33"/>
      <c r="M18" s="33"/>
    </row>
    <row r="19" spans="1:13">
      <c r="A19" s="385" t="s">
        <v>3</v>
      </c>
      <c r="B19" s="386"/>
      <c r="C19" s="387"/>
      <c r="D19" s="134">
        <f>SUM(D6:D18)</f>
        <v>0</v>
      </c>
      <c r="E19" s="134">
        <f>SUM(E6:E18)</f>
        <v>0</v>
      </c>
      <c r="F19" s="134">
        <f t="shared" ref="F19:G19" si="0">SUM(F6:F18)</f>
        <v>0</v>
      </c>
      <c r="G19" s="134">
        <f t="shared" si="0"/>
        <v>0</v>
      </c>
      <c r="H19" s="134">
        <f>SUM(H6:H18)</f>
        <v>0</v>
      </c>
    </row>
    <row r="20" spans="1:13">
      <c r="A20" s="43"/>
      <c r="B20" s="43"/>
      <c r="C20" s="43"/>
      <c r="D20" s="33"/>
      <c r="E20" s="33"/>
      <c r="F20" s="33"/>
      <c r="G20" s="33"/>
      <c r="H20" s="33"/>
    </row>
    <row r="21" spans="1:13">
      <c r="A21" s="5" t="s">
        <v>90</v>
      </c>
      <c r="B21" s="5"/>
      <c r="C21" s="5"/>
    </row>
    <row r="22" spans="1:13">
      <c r="A22" s="5" t="s">
        <v>248</v>
      </c>
      <c r="B22" s="5"/>
      <c r="C22" s="5"/>
      <c r="J22"/>
    </row>
    <row r="23" spans="1:13">
      <c r="A23" s="3" t="s">
        <v>302</v>
      </c>
      <c r="J23"/>
    </row>
    <row r="24" spans="1:13">
      <c r="A24" s="3" t="s">
        <v>303</v>
      </c>
      <c r="J24"/>
      <c r="K24" s="19"/>
      <c r="L24" s="19"/>
      <c r="M24" s="19"/>
    </row>
    <row r="25" spans="1:13">
      <c r="A25" s="389"/>
      <c r="B25" s="389"/>
      <c r="C25" s="389"/>
      <c r="D25" s="389"/>
      <c r="E25" s="389"/>
      <c r="F25" s="389"/>
      <c r="G25" s="389"/>
      <c r="H25" s="389"/>
      <c r="I25" s="19"/>
      <c r="J25" s="19"/>
      <c r="K25" s="19"/>
      <c r="L25" s="19"/>
      <c r="M25" s="19"/>
    </row>
    <row r="26" spans="1:13">
      <c r="A26" s="389"/>
      <c r="B26" s="389"/>
      <c r="C26" s="389"/>
      <c r="D26" s="389"/>
      <c r="E26" s="389"/>
      <c r="F26" s="389"/>
      <c r="G26" s="389"/>
      <c r="H26" s="389"/>
      <c r="I26" s="19"/>
      <c r="J26" s="19"/>
      <c r="K26" s="19"/>
      <c r="L26" s="19"/>
      <c r="M26" s="19"/>
    </row>
    <row r="27" spans="1:13">
      <c r="A27" s="389"/>
      <c r="B27" s="389"/>
      <c r="C27" s="389"/>
      <c r="D27" s="389"/>
      <c r="E27" s="389"/>
      <c r="F27" s="389"/>
      <c r="G27" s="389"/>
      <c r="H27" s="389"/>
      <c r="I27" s="33"/>
      <c r="J27" s="33"/>
      <c r="K27" s="33"/>
      <c r="L27" s="33"/>
      <c r="M27" s="33"/>
    </row>
    <row r="28" spans="1:13">
      <c r="A28" s="5"/>
      <c r="B28" s="5"/>
      <c r="I28" s="33"/>
      <c r="J28" s="33"/>
      <c r="K28" s="33"/>
      <c r="L28" s="33"/>
      <c r="M28" s="33"/>
    </row>
    <row r="29" spans="1:13">
      <c r="A29" s="5"/>
      <c r="B29" s="5"/>
      <c r="C29" s="5"/>
    </row>
  </sheetData>
  <mergeCells count="9">
    <mergeCell ref="A27:H27"/>
    <mergeCell ref="A1:H1"/>
    <mergeCell ref="A2:H2"/>
    <mergeCell ref="A3:H3"/>
    <mergeCell ref="J5:K6"/>
    <mergeCell ref="L5:M6"/>
    <mergeCell ref="A19:C19"/>
    <mergeCell ref="A25:H25"/>
    <mergeCell ref="A26:H26"/>
  </mergeCells>
  <pageMargins left="0.31496062992125984" right="0.11811023622047245" top="0.55118110236220474" bottom="0.35433070866141736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P199"/>
  <sheetViews>
    <sheetView workbookViewId="0">
      <selection activeCell="Q4" sqref="Q4"/>
    </sheetView>
  </sheetViews>
  <sheetFormatPr defaultColWidth="9" defaultRowHeight="16.5"/>
  <cols>
    <col min="1" max="1" width="8.875" style="1" customWidth="1"/>
    <col min="2" max="2" width="10.125" style="1" customWidth="1"/>
    <col min="3" max="3" width="9.125" style="1" customWidth="1"/>
    <col min="4" max="4" width="10.875" style="1" customWidth="1"/>
    <col min="5" max="5" width="7.5" style="1" customWidth="1"/>
    <col min="6" max="6" width="10.625" style="1" customWidth="1"/>
    <col min="7" max="7" width="7.5" style="1" customWidth="1"/>
    <col min="8" max="8" width="8" style="1" customWidth="1"/>
    <col min="9" max="9" width="10.25" style="1" customWidth="1"/>
    <col min="10" max="10" width="7.75" style="1" customWidth="1"/>
    <col min="11" max="11" width="8.25" style="1" customWidth="1"/>
    <col min="12" max="12" width="9.25" style="1" customWidth="1"/>
    <col min="13" max="13" width="8" style="1" customWidth="1"/>
    <col min="14" max="14" width="9.75" style="1" customWidth="1"/>
    <col min="15" max="16" width="9.25" style="1" bestFit="1" customWidth="1"/>
    <col min="17" max="16384" width="9" style="1"/>
  </cols>
  <sheetData>
    <row r="1" spans="1:15" ht="21">
      <c r="A1" s="389" t="s">
        <v>298</v>
      </c>
      <c r="B1" s="389"/>
      <c r="C1" s="389"/>
      <c r="D1" s="389"/>
      <c r="E1" s="389"/>
      <c r="F1" s="389"/>
      <c r="G1" s="389"/>
      <c r="H1" s="389"/>
      <c r="I1" s="389"/>
      <c r="J1" s="389"/>
      <c r="K1" s="389"/>
      <c r="L1" s="389"/>
      <c r="M1" s="389"/>
      <c r="N1" s="389"/>
      <c r="O1" s="389"/>
    </row>
    <row r="2" spans="1:15" ht="21">
      <c r="A2" s="389" t="s">
        <v>188</v>
      </c>
      <c r="B2" s="389"/>
      <c r="C2" s="389"/>
      <c r="D2" s="389"/>
      <c r="E2" s="389"/>
      <c r="F2" s="389"/>
      <c r="G2" s="389"/>
      <c r="H2" s="389"/>
      <c r="I2" s="389"/>
      <c r="J2" s="389"/>
      <c r="K2" s="389"/>
      <c r="L2" s="389"/>
      <c r="M2" s="389"/>
      <c r="N2" s="389"/>
      <c r="O2" s="389"/>
    </row>
    <row r="3" spans="1:15" ht="21">
      <c r="A3" s="389" t="s">
        <v>357</v>
      </c>
      <c r="B3" s="389"/>
      <c r="C3" s="389"/>
      <c r="D3" s="389"/>
      <c r="E3" s="389"/>
      <c r="F3" s="389"/>
      <c r="G3" s="389"/>
      <c r="H3" s="389"/>
      <c r="I3" s="389"/>
      <c r="J3" s="389"/>
      <c r="K3" s="389"/>
      <c r="L3" s="389"/>
      <c r="M3" s="389"/>
      <c r="N3" s="389"/>
      <c r="O3" s="389"/>
    </row>
    <row r="4" spans="1:15" ht="21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</row>
    <row r="5" spans="1:15" ht="18">
      <c r="A5" s="408" t="s">
        <v>88</v>
      </c>
      <c r="B5" s="408" t="s">
        <v>57</v>
      </c>
      <c r="C5" s="408" t="s">
        <v>89</v>
      </c>
      <c r="D5" s="390" t="s">
        <v>55</v>
      </c>
      <c r="E5" s="391"/>
      <c r="F5" s="391"/>
      <c r="G5" s="391"/>
      <c r="H5" s="391"/>
      <c r="I5" s="391"/>
      <c r="J5" s="391"/>
      <c r="K5" s="391"/>
      <c r="L5" s="391"/>
      <c r="M5" s="391"/>
      <c r="N5" s="391"/>
      <c r="O5" s="392"/>
    </row>
    <row r="6" spans="1:15" s="44" customFormat="1" ht="18">
      <c r="A6" s="409"/>
      <c r="B6" s="409"/>
      <c r="C6" s="409"/>
      <c r="D6" s="55"/>
      <c r="E6" s="51" t="s">
        <v>167</v>
      </c>
      <c r="F6" s="408" t="s">
        <v>170</v>
      </c>
      <c r="G6" s="51"/>
      <c r="H6" s="51"/>
      <c r="I6" s="49"/>
      <c r="J6" s="51" t="s">
        <v>175</v>
      </c>
      <c r="K6" s="51" t="s">
        <v>178</v>
      </c>
      <c r="L6" s="51" t="s">
        <v>182</v>
      </c>
      <c r="M6" s="49"/>
      <c r="N6" s="408" t="s">
        <v>7</v>
      </c>
      <c r="O6" s="408" t="s">
        <v>3</v>
      </c>
    </row>
    <row r="7" spans="1:15" s="44" customFormat="1" ht="18">
      <c r="A7" s="409"/>
      <c r="B7" s="409"/>
      <c r="C7" s="409"/>
      <c r="D7" s="58" t="s">
        <v>165</v>
      </c>
      <c r="E7" s="52" t="s">
        <v>168</v>
      </c>
      <c r="F7" s="409"/>
      <c r="G7" s="52" t="s">
        <v>171</v>
      </c>
      <c r="H7" s="52" t="s">
        <v>172</v>
      </c>
      <c r="I7" s="52" t="s">
        <v>174</v>
      </c>
      <c r="J7" s="52" t="s">
        <v>176</v>
      </c>
      <c r="K7" s="52" t="s">
        <v>179</v>
      </c>
      <c r="L7" s="52" t="s">
        <v>183</v>
      </c>
      <c r="M7" s="52" t="s">
        <v>186</v>
      </c>
      <c r="N7" s="409"/>
      <c r="O7" s="409"/>
    </row>
    <row r="8" spans="1:15" s="44" customFormat="1" ht="18">
      <c r="A8" s="409"/>
      <c r="B8" s="409"/>
      <c r="C8" s="409"/>
      <c r="D8" s="58" t="s">
        <v>166</v>
      </c>
      <c r="E8" s="52" t="s">
        <v>169</v>
      </c>
      <c r="F8" s="409"/>
      <c r="G8" s="52" t="s">
        <v>181</v>
      </c>
      <c r="H8" s="52" t="s">
        <v>173</v>
      </c>
      <c r="I8" s="52" t="s">
        <v>127</v>
      </c>
      <c r="J8" s="52" t="s">
        <v>177</v>
      </c>
      <c r="K8" s="52" t="s">
        <v>180</v>
      </c>
      <c r="L8" s="52" t="s">
        <v>184</v>
      </c>
      <c r="M8" s="52" t="s">
        <v>187</v>
      </c>
      <c r="N8" s="409"/>
      <c r="O8" s="409"/>
    </row>
    <row r="9" spans="1:15" s="44" customFormat="1" ht="18">
      <c r="A9" s="410"/>
      <c r="B9" s="410"/>
      <c r="C9" s="410"/>
      <c r="D9" s="59"/>
      <c r="E9" s="54"/>
      <c r="F9" s="410"/>
      <c r="G9" s="54"/>
      <c r="H9" s="54"/>
      <c r="I9" s="54"/>
      <c r="J9" s="54"/>
      <c r="K9" s="54" t="s">
        <v>145</v>
      </c>
      <c r="L9" s="54" t="s">
        <v>185</v>
      </c>
      <c r="M9" s="54"/>
      <c r="N9" s="410"/>
      <c r="O9" s="410"/>
    </row>
    <row r="10" spans="1:15" s="44" customFormat="1" ht="18">
      <c r="A10" s="57" t="s">
        <v>6</v>
      </c>
      <c r="B10" s="56"/>
      <c r="C10" s="56"/>
      <c r="D10" s="52"/>
      <c r="E10" s="52"/>
      <c r="F10" s="56"/>
      <c r="G10" s="52"/>
      <c r="H10" s="52"/>
      <c r="I10" s="52"/>
      <c r="J10" s="53"/>
      <c r="K10" s="52"/>
      <c r="L10" s="52"/>
      <c r="M10" s="52"/>
      <c r="N10" s="56"/>
      <c r="O10" s="56"/>
    </row>
    <row r="11" spans="1:15" s="44" customFormat="1" ht="18">
      <c r="A11" s="45" t="s">
        <v>95</v>
      </c>
      <c r="B11" s="47" t="s">
        <v>19</v>
      </c>
      <c r="C11" s="99" t="s">
        <v>214</v>
      </c>
      <c r="D11" s="101">
        <v>2311920</v>
      </c>
      <c r="E11" s="101">
        <v>0</v>
      </c>
      <c r="F11" s="101">
        <v>0</v>
      </c>
      <c r="G11" s="101">
        <v>0</v>
      </c>
      <c r="H11" s="101">
        <v>0</v>
      </c>
      <c r="I11" s="101">
        <v>0</v>
      </c>
      <c r="J11" s="101">
        <v>0</v>
      </c>
      <c r="K11" s="101">
        <v>0</v>
      </c>
      <c r="L11" s="101">
        <v>0</v>
      </c>
      <c r="M11" s="101">
        <v>0</v>
      </c>
      <c r="N11" s="101">
        <v>0</v>
      </c>
      <c r="O11" s="101">
        <f t="shared" ref="O11:O21" si="0">SUM(D11:N11)</f>
        <v>2311920</v>
      </c>
    </row>
    <row r="12" spans="1:15" s="44" customFormat="1" ht="18">
      <c r="A12" s="46"/>
      <c r="B12" s="48" t="s">
        <v>8</v>
      </c>
      <c r="C12" s="99" t="s">
        <v>214</v>
      </c>
      <c r="D12" s="101">
        <v>3131057.46</v>
      </c>
      <c r="E12" s="101">
        <v>0</v>
      </c>
      <c r="F12" s="101">
        <v>2486084.3199999998</v>
      </c>
      <c r="G12" s="101">
        <v>0</v>
      </c>
      <c r="H12" s="101">
        <v>267620</v>
      </c>
      <c r="I12" s="101">
        <v>1102223</v>
      </c>
      <c r="J12" s="235" t="s">
        <v>249</v>
      </c>
      <c r="K12" s="101">
        <v>0</v>
      </c>
      <c r="L12" s="101">
        <v>0</v>
      </c>
      <c r="M12" s="101">
        <v>291680</v>
      </c>
      <c r="N12" s="101">
        <v>0</v>
      </c>
      <c r="O12" s="101">
        <f t="shared" si="0"/>
        <v>7278664.7799999993</v>
      </c>
    </row>
    <row r="13" spans="1:15" s="44" customFormat="1" ht="18">
      <c r="A13" s="46" t="s">
        <v>96</v>
      </c>
      <c r="B13" s="48" t="s">
        <v>9</v>
      </c>
      <c r="C13" s="99" t="s">
        <v>214</v>
      </c>
      <c r="D13" s="101">
        <v>155197.25</v>
      </c>
      <c r="E13" s="101">
        <v>0</v>
      </c>
      <c r="F13" s="101">
        <v>40556</v>
      </c>
      <c r="G13" s="101">
        <v>0</v>
      </c>
      <c r="H13" s="101">
        <v>0</v>
      </c>
      <c r="I13" s="101">
        <v>9000</v>
      </c>
      <c r="J13" s="235" t="s">
        <v>249</v>
      </c>
      <c r="K13" s="101">
        <v>0</v>
      </c>
      <c r="L13" s="101">
        <v>0</v>
      </c>
      <c r="M13" s="101">
        <v>34500</v>
      </c>
      <c r="N13" s="101">
        <v>0</v>
      </c>
      <c r="O13" s="101">
        <f t="shared" si="0"/>
        <v>239253.25</v>
      </c>
    </row>
    <row r="14" spans="1:15" s="44" customFormat="1" ht="18">
      <c r="A14" s="46"/>
      <c r="B14" s="48" t="s">
        <v>10</v>
      </c>
      <c r="C14" s="99" t="s">
        <v>214</v>
      </c>
      <c r="D14" s="101">
        <v>531558.05000000005</v>
      </c>
      <c r="E14" s="101">
        <v>4728</v>
      </c>
      <c r="F14" s="101">
        <v>1270271</v>
      </c>
      <c r="G14" s="101">
        <v>372504.74</v>
      </c>
      <c r="H14" s="101">
        <v>0</v>
      </c>
      <c r="I14" s="101">
        <v>152266</v>
      </c>
      <c r="J14" s="101">
        <v>13512</v>
      </c>
      <c r="K14" s="101">
        <v>156140</v>
      </c>
      <c r="L14" s="101">
        <v>0</v>
      </c>
      <c r="M14" s="101">
        <v>32592</v>
      </c>
      <c r="N14" s="101">
        <v>0</v>
      </c>
      <c r="O14" s="101">
        <f t="shared" si="0"/>
        <v>2533571.79</v>
      </c>
    </row>
    <row r="15" spans="1:15" s="44" customFormat="1" ht="18">
      <c r="A15" s="46"/>
      <c r="B15" s="48" t="s">
        <v>11</v>
      </c>
      <c r="C15" s="99" t="s">
        <v>214</v>
      </c>
      <c r="D15" s="101">
        <v>211933.5</v>
      </c>
      <c r="E15" s="101">
        <v>0</v>
      </c>
      <c r="F15" s="101">
        <v>1387862</v>
      </c>
      <c r="G15" s="101">
        <v>105395</v>
      </c>
      <c r="H15" s="101">
        <v>10000</v>
      </c>
      <c r="I15" s="101">
        <v>147198</v>
      </c>
      <c r="J15" s="235" t="s">
        <v>249</v>
      </c>
      <c r="K15" s="101">
        <v>97434</v>
      </c>
      <c r="L15" s="101">
        <v>6681</v>
      </c>
      <c r="M15" s="101">
        <v>12505</v>
      </c>
      <c r="N15" s="101">
        <v>0</v>
      </c>
      <c r="O15" s="101">
        <f t="shared" si="0"/>
        <v>1979008.5</v>
      </c>
    </row>
    <row r="16" spans="1:15" s="44" customFormat="1" ht="18">
      <c r="A16" s="46"/>
      <c r="B16" s="48" t="s">
        <v>12</v>
      </c>
      <c r="C16" s="99" t="s">
        <v>214</v>
      </c>
      <c r="D16" s="101">
        <v>219799.07</v>
      </c>
      <c r="E16" s="101">
        <v>0</v>
      </c>
      <c r="F16" s="101">
        <v>90283.44</v>
      </c>
      <c r="G16" s="101">
        <v>0</v>
      </c>
      <c r="H16" s="101">
        <v>0</v>
      </c>
      <c r="I16" s="101">
        <v>0</v>
      </c>
      <c r="J16" s="101">
        <v>0</v>
      </c>
      <c r="K16" s="101">
        <v>0</v>
      </c>
      <c r="L16" s="101">
        <v>0</v>
      </c>
      <c r="M16" s="101">
        <v>0</v>
      </c>
      <c r="N16" s="101">
        <v>0</v>
      </c>
      <c r="O16" s="101">
        <f t="shared" si="0"/>
        <v>310082.51</v>
      </c>
    </row>
    <row r="17" spans="1:16" s="44" customFormat="1" ht="18">
      <c r="A17" s="46" t="s">
        <v>97</v>
      </c>
      <c r="B17" s="48" t="s">
        <v>13</v>
      </c>
      <c r="C17" s="99" t="s">
        <v>214</v>
      </c>
      <c r="D17" s="101">
        <v>34456</v>
      </c>
      <c r="E17" s="101">
        <v>0</v>
      </c>
      <c r="F17" s="101">
        <v>22100</v>
      </c>
      <c r="G17" s="101">
        <v>0</v>
      </c>
      <c r="H17" s="101">
        <v>0</v>
      </c>
      <c r="I17" s="101">
        <v>61400.5</v>
      </c>
      <c r="J17" s="101">
        <v>0</v>
      </c>
      <c r="K17" s="101">
        <v>0</v>
      </c>
      <c r="L17" s="101">
        <v>0</v>
      </c>
      <c r="M17" s="235" t="s">
        <v>249</v>
      </c>
      <c r="N17" s="101">
        <v>0</v>
      </c>
      <c r="O17" s="101">
        <f t="shared" si="0"/>
        <v>117956.5</v>
      </c>
    </row>
    <row r="18" spans="1:16" s="44" customFormat="1" ht="18">
      <c r="A18" s="46"/>
      <c r="B18" s="48" t="s">
        <v>14</v>
      </c>
      <c r="C18" s="99" t="s">
        <v>214</v>
      </c>
      <c r="D18" s="101">
        <v>41600</v>
      </c>
      <c r="E18" s="101">
        <v>0</v>
      </c>
      <c r="F18" s="101">
        <v>0</v>
      </c>
      <c r="G18" s="101">
        <v>0</v>
      </c>
      <c r="H18" s="101">
        <v>0</v>
      </c>
      <c r="I18" s="235" t="s">
        <v>249</v>
      </c>
      <c r="J18" s="101">
        <v>0</v>
      </c>
      <c r="K18" s="101">
        <v>0</v>
      </c>
      <c r="L18" s="101">
        <v>10389300</v>
      </c>
      <c r="M18" s="101">
        <v>0</v>
      </c>
      <c r="N18" s="101">
        <v>0</v>
      </c>
      <c r="O18" s="101">
        <f t="shared" si="0"/>
        <v>10430900</v>
      </c>
    </row>
    <row r="19" spans="1:16" s="44" customFormat="1" ht="18">
      <c r="A19" s="46" t="s">
        <v>98</v>
      </c>
      <c r="B19" s="48" t="s">
        <v>15</v>
      </c>
      <c r="C19" s="99" t="s">
        <v>214</v>
      </c>
      <c r="D19" s="101">
        <f>'แผนงานบริทั่วไป รักษาความสงบภาย'!H14</f>
        <v>0</v>
      </c>
      <c r="E19" s="101">
        <v>0</v>
      </c>
      <c r="F19" s="101">
        <v>0</v>
      </c>
      <c r="G19" s="101">
        <v>0</v>
      </c>
      <c r="H19" s="101">
        <v>0</v>
      </c>
      <c r="I19" s="101">
        <v>0</v>
      </c>
      <c r="J19" s="101">
        <v>0</v>
      </c>
      <c r="K19" s="101">
        <v>0</v>
      </c>
      <c r="L19" s="101">
        <v>0</v>
      </c>
      <c r="M19" s="101">
        <v>0</v>
      </c>
      <c r="N19" s="101">
        <v>0</v>
      </c>
      <c r="O19" s="101">
        <f t="shared" si="0"/>
        <v>0</v>
      </c>
    </row>
    <row r="20" spans="1:16" s="44" customFormat="1" ht="18">
      <c r="A20" s="46" t="s">
        <v>99</v>
      </c>
      <c r="B20" s="48" t="s">
        <v>2</v>
      </c>
      <c r="C20" s="99" t="s">
        <v>214</v>
      </c>
      <c r="D20" s="101">
        <v>22000</v>
      </c>
      <c r="E20" s="101">
        <v>0</v>
      </c>
      <c r="F20" s="101">
        <v>2550000</v>
      </c>
      <c r="G20" s="101">
        <v>67500</v>
      </c>
      <c r="H20" s="101">
        <v>0</v>
      </c>
      <c r="I20" s="101">
        <v>0</v>
      </c>
      <c r="J20" s="235" t="s">
        <v>249</v>
      </c>
      <c r="K20" s="101">
        <v>23000</v>
      </c>
      <c r="L20" s="101">
        <v>0</v>
      </c>
      <c r="M20" s="101">
        <v>0</v>
      </c>
      <c r="N20" s="101">
        <v>0</v>
      </c>
      <c r="O20" s="101">
        <f t="shared" si="0"/>
        <v>2662500</v>
      </c>
    </row>
    <row r="21" spans="1:16" s="44" customFormat="1" ht="18">
      <c r="A21" s="46" t="s">
        <v>7</v>
      </c>
      <c r="B21" s="46" t="s">
        <v>7</v>
      </c>
      <c r="C21" s="99" t="s">
        <v>214</v>
      </c>
      <c r="D21" s="101">
        <v>0</v>
      </c>
      <c r="E21" s="101">
        <v>0</v>
      </c>
      <c r="F21" s="101">
        <v>0</v>
      </c>
      <c r="G21" s="101">
        <v>0</v>
      </c>
      <c r="H21" s="101">
        <v>0</v>
      </c>
      <c r="I21" s="101">
        <v>0</v>
      </c>
      <c r="J21" s="101">
        <v>0</v>
      </c>
      <c r="K21" s="101">
        <v>0</v>
      </c>
      <c r="L21" s="101">
        <v>0</v>
      </c>
      <c r="M21" s="101">
        <v>0</v>
      </c>
      <c r="N21" s="101">
        <v>10653112</v>
      </c>
      <c r="O21" s="101">
        <f t="shared" si="0"/>
        <v>10653112</v>
      </c>
    </row>
    <row r="22" spans="1:16" s="44" customFormat="1" ht="18">
      <c r="A22" s="46"/>
      <c r="B22" s="46"/>
      <c r="C22" s="46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</row>
    <row r="23" spans="1:16" s="44" customFormat="1" ht="18">
      <c r="A23" s="50"/>
      <c r="B23" s="50"/>
      <c r="C23" s="50"/>
      <c r="D23" s="158">
        <f t="shared" ref="D23:N23" si="1">SUM(D11:D22)</f>
        <v>6659521.3300000001</v>
      </c>
      <c r="E23" s="158">
        <f t="shared" si="1"/>
        <v>4728</v>
      </c>
      <c r="F23" s="158">
        <f t="shared" si="1"/>
        <v>7847156.7600000007</v>
      </c>
      <c r="G23" s="158">
        <f t="shared" si="1"/>
        <v>545399.74</v>
      </c>
      <c r="H23" s="158">
        <f t="shared" si="1"/>
        <v>277620</v>
      </c>
      <c r="I23" s="158">
        <f t="shared" si="1"/>
        <v>1472087.5</v>
      </c>
      <c r="J23" s="158">
        <f t="shared" si="1"/>
        <v>13512</v>
      </c>
      <c r="K23" s="158">
        <f t="shared" si="1"/>
        <v>276574</v>
      </c>
      <c r="L23" s="158">
        <f t="shared" si="1"/>
        <v>10395981</v>
      </c>
      <c r="M23" s="158">
        <f t="shared" si="1"/>
        <v>371277</v>
      </c>
      <c r="N23" s="158">
        <f t="shared" si="1"/>
        <v>10653112</v>
      </c>
      <c r="O23" s="158">
        <f>SUM(D23:N23)</f>
        <v>38516969.329999998</v>
      </c>
      <c r="P23" s="102"/>
    </row>
    <row r="24" spans="1:16" s="44" customFormat="1" ht="18"/>
    <row r="25" spans="1:16" s="44" customFormat="1" ht="21">
      <c r="A25" s="5" t="s">
        <v>90</v>
      </c>
      <c r="B25" s="5"/>
      <c r="C25" s="5"/>
    </row>
    <row r="26" spans="1:16" s="44" customFormat="1" ht="21">
      <c r="A26" s="5" t="s">
        <v>248</v>
      </c>
      <c r="B26" s="5"/>
      <c r="C26" s="5"/>
      <c r="D26" s="3"/>
      <c r="E26" s="3"/>
      <c r="F26" s="3"/>
      <c r="G26" s="3"/>
      <c r="H26" s="3"/>
      <c r="I26" s="3"/>
    </row>
    <row r="27" spans="1:16" s="44" customFormat="1" ht="21">
      <c r="A27" s="3" t="s">
        <v>302</v>
      </c>
      <c r="B27" s="3"/>
      <c r="C27" s="3"/>
      <c r="D27" s="3"/>
      <c r="E27" s="3"/>
      <c r="F27" s="3"/>
      <c r="G27" s="3"/>
      <c r="H27" s="3"/>
      <c r="I27" s="3"/>
    </row>
    <row r="28" spans="1:16" s="44" customFormat="1" ht="21">
      <c r="A28" s="3" t="s">
        <v>303</v>
      </c>
      <c r="B28" s="3"/>
      <c r="C28" s="3"/>
      <c r="D28" s="3"/>
      <c r="E28" s="3"/>
      <c r="F28" s="3"/>
      <c r="G28" s="3"/>
      <c r="H28" s="3"/>
      <c r="I28" s="3"/>
    </row>
    <row r="29" spans="1:16" s="44" customFormat="1" ht="18"/>
    <row r="30" spans="1:16" s="44" customFormat="1" ht="21">
      <c r="A30" s="389" t="s">
        <v>298</v>
      </c>
      <c r="B30" s="389"/>
      <c r="C30" s="389"/>
      <c r="D30" s="389"/>
      <c r="E30" s="389"/>
      <c r="F30" s="389"/>
      <c r="G30" s="389"/>
      <c r="H30" s="389"/>
      <c r="I30" s="389"/>
      <c r="J30" s="389"/>
      <c r="K30" s="389"/>
      <c r="L30" s="389"/>
      <c r="M30" s="389"/>
      <c r="N30" s="389"/>
      <c r="O30" s="389"/>
    </row>
    <row r="31" spans="1:16" s="44" customFormat="1" ht="21">
      <c r="A31" s="389" t="s">
        <v>189</v>
      </c>
      <c r="B31" s="389"/>
      <c r="C31" s="389"/>
      <c r="D31" s="389"/>
      <c r="E31" s="389"/>
      <c r="F31" s="389"/>
      <c r="G31" s="389"/>
      <c r="H31" s="389"/>
      <c r="I31" s="389"/>
      <c r="J31" s="389"/>
      <c r="K31" s="389"/>
      <c r="L31" s="389"/>
      <c r="M31" s="389"/>
      <c r="N31" s="389"/>
      <c r="O31" s="389"/>
    </row>
    <row r="32" spans="1:16" s="44" customFormat="1" ht="21">
      <c r="A32" s="389" t="s">
        <v>357</v>
      </c>
      <c r="B32" s="389"/>
      <c r="C32" s="389"/>
      <c r="D32" s="389"/>
      <c r="E32" s="389"/>
      <c r="F32" s="389"/>
      <c r="G32" s="389"/>
      <c r="H32" s="389"/>
      <c r="I32" s="389"/>
      <c r="J32" s="389"/>
      <c r="K32" s="389"/>
      <c r="L32" s="389"/>
      <c r="M32" s="389"/>
      <c r="N32" s="389"/>
      <c r="O32" s="389"/>
    </row>
    <row r="33" spans="1:15" s="44" customFormat="1" ht="21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</row>
    <row r="34" spans="1:15" s="44" customFormat="1" ht="18">
      <c r="A34" s="408" t="s">
        <v>88</v>
      </c>
      <c r="B34" s="411" t="s">
        <v>57</v>
      </c>
      <c r="C34" s="412"/>
      <c r="D34" s="390" t="s">
        <v>55</v>
      </c>
      <c r="E34" s="391"/>
      <c r="F34" s="391"/>
      <c r="G34" s="391"/>
      <c r="H34" s="391"/>
      <c r="I34" s="391"/>
      <c r="J34" s="391"/>
      <c r="K34" s="391"/>
      <c r="L34" s="391"/>
      <c r="M34" s="391"/>
      <c r="N34" s="391"/>
      <c r="O34" s="392"/>
    </row>
    <row r="35" spans="1:15" ht="18">
      <c r="A35" s="409"/>
      <c r="B35" s="413"/>
      <c r="C35" s="414"/>
      <c r="D35" s="49"/>
      <c r="E35" s="51" t="s">
        <v>167</v>
      </c>
      <c r="F35" s="408" t="s">
        <v>170</v>
      </c>
      <c r="G35" s="51"/>
      <c r="H35" s="51"/>
      <c r="I35" s="49"/>
      <c r="J35" s="51" t="s">
        <v>175</v>
      </c>
      <c r="K35" s="51" t="s">
        <v>178</v>
      </c>
      <c r="L35" s="51" t="s">
        <v>182</v>
      </c>
      <c r="M35" s="49"/>
      <c r="N35" s="408" t="s">
        <v>7</v>
      </c>
      <c r="O35" s="408" t="s">
        <v>3</v>
      </c>
    </row>
    <row r="36" spans="1:15" ht="18">
      <c r="A36" s="409"/>
      <c r="B36" s="413"/>
      <c r="C36" s="414"/>
      <c r="D36" s="52" t="s">
        <v>165</v>
      </c>
      <c r="E36" s="52" t="s">
        <v>168</v>
      </c>
      <c r="F36" s="409"/>
      <c r="G36" s="52" t="s">
        <v>171</v>
      </c>
      <c r="H36" s="52" t="s">
        <v>172</v>
      </c>
      <c r="I36" s="52" t="s">
        <v>174</v>
      </c>
      <c r="J36" s="52" t="s">
        <v>176</v>
      </c>
      <c r="K36" s="52" t="s">
        <v>179</v>
      </c>
      <c r="L36" s="52" t="s">
        <v>183</v>
      </c>
      <c r="M36" s="52" t="s">
        <v>186</v>
      </c>
      <c r="N36" s="409"/>
      <c r="O36" s="409"/>
    </row>
    <row r="37" spans="1:15" ht="18">
      <c r="A37" s="409"/>
      <c r="B37" s="413"/>
      <c r="C37" s="414"/>
      <c r="D37" s="52" t="s">
        <v>166</v>
      </c>
      <c r="E37" s="52" t="s">
        <v>169</v>
      </c>
      <c r="F37" s="409"/>
      <c r="G37" s="52" t="s">
        <v>181</v>
      </c>
      <c r="H37" s="52" t="s">
        <v>173</v>
      </c>
      <c r="I37" s="52" t="s">
        <v>127</v>
      </c>
      <c r="J37" s="52" t="s">
        <v>177</v>
      </c>
      <c r="K37" s="52" t="s">
        <v>180</v>
      </c>
      <c r="L37" s="52" t="s">
        <v>184</v>
      </c>
      <c r="M37" s="52" t="s">
        <v>187</v>
      </c>
      <c r="N37" s="409"/>
      <c r="O37" s="409"/>
    </row>
    <row r="38" spans="1:15" ht="18">
      <c r="A38" s="410"/>
      <c r="B38" s="415"/>
      <c r="C38" s="416"/>
      <c r="D38" s="54"/>
      <c r="E38" s="54"/>
      <c r="F38" s="410"/>
      <c r="G38" s="54"/>
      <c r="H38" s="54"/>
      <c r="I38" s="54"/>
      <c r="J38" s="54"/>
      <c r="K38" s="54" t="s">
        <v>145</v>
      </c>
      <c r="L38" s="54" t="s">
        <v>185</v>
      </c>
      <c r="M38" s="54"/>
      <c r="N38" s="410"/>
      <c r="O38" s="410"/>
    </row>
    <row r="39" spans="1:15" ht="18">
      <c r="A39" s="57" t="s">
        <v>6</v>
      </c>
      <c r="B39" s="63"/>
      <c r="C39" s="60"/>
      <c r="D39" s="52"/>
      <c r="E39" s="52"/>
      <c r="F39" s="56"/>
      <c r="G39" s="52"/>
      <c r="H39" s="52"/>
      <c r="I39" s="52"/>
      <c r="J39" s="53"/>
      <c r="K39" s="52"/>
      <c r="L39" s="52"/>
      <c r="M39" s="52"/>
      <c r="N39" s="56"/>
      <c r="O39" s="56"/>
    </row>
    <row r="40" spans="1:15" ht="18">
      <c r="A40" s="45" t="s">
        <v>95</v>
      </c>
      <c r="B40" s="64" t="s">
        <v>19</v>
      </c>
      <c r="C40" s="61"/>
      <c r="D40" s="101">
        <v>0</v>
      </c>
      <c r="E40" s="101">
        <v>0</v>
      </c>
      <c r="F40" s="101">
        <v>0</v>
      </c>
      <c r="G40" s="101">
        <v>0</v>
      </c>
      <c r="H40" s="101">
        <v>0</v>
      </c>
      <c r="I40" s="101">
        <v>0</v>
      </c>
      <c r="J40" s="101">
        <v>0</v>
      </c>
      <c r="K40" s="101">
        <v>0</v>
      </c>
      <c r="L40" s="101">
        <v>0</v>
      </c>
      <c r="M40" s="101">
        <v>0</v>
      </c>
      <c r="N40" s="101">
        <v>0</v>
      </c>
      <c r="O40" s="101">
        <v>0</v>
      </c>
    </row>
    <row r="41" spans="1:15" ht="18">
      <c r="A41" s="46"/>
      <c r="B41" s="65" t="s">
        <v>8</v>
      </c>
      <c r="C41" s="61"/>
      <c r="D41" s="101">
        <v>0</v>
      </c>
      <c r="E41" s="101">
        <v>0</v>
      </c>
      <c r="F41" s="101">
        <v>0</v>
      </c>
      <c r="G41" s="101">
        <v>0</v>
      </c>
      <c r="H41" s="101">
        <v>0</v>
      </c>
      <c r="I41" s="101">
        <v>0</v>
      </c>
      <c r="J41" s="101">
        <v>0</v>
      </c>
      <c r="K41" s="101">
        <v>0</v>
      </c>
      <c r="L41" s="101">
        <v>0</v>
      </c>
      <c r="M41" s="101">
        <v>0</v>
      </c>
      <c r="N41" s="101">
        <v>0</v>
      </c>
      <c r="O41" s="101">
        <v>0</v>
      </c>
    </row>
    <row r="42" spans="1:15" ht="18">
      <c r="A42" s="46" t="s">
        <v>96</v>
      </c>
      <c r="B42" s="65" t="s">
        <v>9</v>
      </c>
      <c r="C42" s="61"/>
      <c r="D42" s="101">
        <v>0</v>
      </c>
      <c r="E42" s="101">
        <v>0</v>
      </c>
      <c r="F42" s="101">
        <v>0</v>
      </c>
      <c r="G42" s="101">
        <v>0</v>
      </c>
      <c r="H42" s="101">
        <v>0</v>
      </c>
      <c r="I42" s="101">
        <v>0</v>
      </c>
      <c r="J42" s="101">
        <v>0</v>
      </c>
      <c r="K42" s="101">
        <v>0</v>
      </c>
      <c r="L42" s="101">
        <v>0</v>
      </c>
      <c r="M42" s="101">
        <v>0</v>
      </c>
      <c r="N42" s="101">
        <v>0</v>
      </c>
      <c r="O42" s="101">
        <v>0</v>
      </c>
    </row>
    <row r="43" spans="1:15" ht="18">
      <c r="A43" s="46"/>
      <c r="B43" s="65" t="s">
        <v>10</v>
      </c>
      <c r="C43" s="61"/>
      <c r="D43" s="101">
        <v>0</v>
      </c>
      <c r="E43" s="101">
        <v>0</v>
      </c>
      <c r="F43" s="101">
        <v>0</v>
      </c>
      <c r="G43" s="101">
        <v>0</v>
      </c>
      <c r="H43" s="101">
        <v>0</v>
      </c>
      <c r="I43" s="101">
        <v>0</v>
      </c>
      <c r="J43" s="101">
        <v>0</v>
      </c>
      <c r="K43" s="101">
        <v>0</v>
      </c>
      <c r="L43" s="101">
        <v>0</v>
      </c>
      <c r="M43" s="101">
        <v>0</v>
      </c>
      <c r="N43" s="101">
        <v>0</v>
      </c>
      <c r="O43" s="101">
        <v>0</v>
      </c>
    </row>
    <row r="44" spans="1:15" ht="18">
      <c r="A44" s="46"/>
      <c r="B44" s="65" t="s">
        <v>11</v>
      </c>
      <c r="C44" s="61"/>
      <c r="D44" s="101">
        <v>0</v>
      </c>
      <c r="E44" s="101">
        <v>0</v>
      </c>
      <c r="F44" s="101">
        <v>0</v>
      </c>
      <c r="G44" s="101">
        <v>0</v>
      </c>
      <c r="H44" s="101">
        <v>0</v>
      </c>
      <c r="I44" s="101">
        <v>0</v>
      </c>
      <c r="J44" s="101">
        <v>0</v>
      </c>
      <c r="K44" s="101">
        <v>0</v>
      </c>
      <c r="L44" s="101">
        <v>0</v>
      </c>
      <c r="M44" s="101">
        <v>0</v>
      </c>
      <c r="N44" s="101">
        <v>0</v>
      </c>
      <c r="O44" s="101">
        <v>0</v>
      </c>
    </row>
    <row r="45" spans="1:15" ht="18">
      <c r="A45" s="46"/>
      <c r="B45" s="65" t="s">
        <v>12</v>
      </c>
      <c r="C45" s="61"/>
      <c r="D45" s="101">
        <v>0</v>
      </c>
      <c r="E45" s="101">
        <v>0</v>
      </c>
      <c r="F45" s="101">
        <v>0</v>
      </c>
      <c r="G45" s="101">
        <v>0</v>
      </c>
      <c r="H45" s="101">
        <v>0</v>
      </c>
      <c r="I45" s="101">
        <v>0</v>
      </c>
      <c r="J45" s="101">
        <v>0</v>
      </c>
      <c r="K45" s="101">
        <v>0</v>
      </c>
      <c r="L45" s="101">
        <v>0</v>
      </c>
      <c r="M45" s="101">
        <v>0</v>
      </c>
      <c r="N45" s="101">
        <v>0</v>
      </c>
      <c r="O45" s="101">
        <v>0</v>
      </c>
    </row>
    <row r="46" spans="1:15" ht="18">
      <c r="A46" s="46" t="s">
        <v>97</v>
      </c>
      <c r="B46" s="65" t="s">
        <v>13</v>
      </c>
      <c r="C46" s="61"/>
      <c r="D46" s="101">
        <v>0</v>
      </c>
      <c r="E46" s="101">
        <v>0</v>
      </c>
      <c r="F46" s="101">
        <v>0</v>
      </c>
      <c r="G46" s="101">
        <v>0</v>
      </c>
      <c r="H46" s="101">
        <v>0</v>
      </c>
      <c r="I46" s="101">
        <v>0</v>
      </c>
      <c r="J46" s="101">
        <v>0</v>
      </c>
      <c r="K46" s="101">
        <v>0</v>
      </c>
      <c r="L46" s="101">
        <v>0</v>
      </c>
      <c r="M46" s="101">
        <v>0</v>
      </c>
      <c r="N46" s="101">
        <v>0</v>
      </c>
      <c r="O46" s="101">
        <v>0</v>
      </c>
    </row>
    <row r="47" spans="1:15" ht="18">
      <c r="A47" s="46"/>
      <c r="B47" s="65" t="s">
        <v>14</v>
      </c>
      <c r="C47" s="61"/>
      <c r="D47" s="101">
        <v>0</v>
      </c>
      <c r="E47" s="101">
        <v>0</v>
      </c>
      <c r="F47" s="101">
        <v>0</v>
      </c>
      <c r="G47" s="101">
        <v>0</v>
      </c>
      <c r="H47" s="101">
        <v>0</v>
      </c>
      <c r="I47" s="101">
        <v>0</v>
      </c>
      <c r="J47" s="101">
        <v>0</v>
      </c>
      <c r="K47" s="101">
        <v>0</v>
      </c>
      <c r="L47" s="101">
        <v>4963500</v>
      </c>
      <c r="M47" s="101">
        <v>0</v>
      </c>
      <c r="N47" s="101">
        <v>0</v>
      </c>
      <c r="O47" s="100">
        <f>SUM(D47:N47)</f>
        <v>4963500</v>
      </c>
    </row>
    <row r="48" spans="1:15" ht="18">
      <c r="A48" s="46" t="s">
        <v>98</v>
      </c>
      <c r="B48" s="65" t="s">
        <v>15</v>
      </c>
      <c r="C48" s="61"/>
      <c r="D48" s="101">
        <v>0</v>
      </c>
      <c r="E48" s="101">
        <v>0</v>
      </c>
      <c r="F48" s="101">
        <v>0</v>
      </c>
      <c r="G48" s="101">
        <v>0</v>
      </c>
      <c r="H48" s="101">
        <v>0</v>
      </c>
      <c r="I48" s="101">
        <v>0</v>
      </c>
      <c r="J48" s="101">
        <v>0</v>
      </c>
      <c r="K48" s="101">
        <v>0</v>
      </c>
      <c r="L48" s="101">
        <v>0</v>
      </c>
      <c r="M48" s="101">
        <v>0</v>
      </c>
      <c r="N48" s="101">
        <v>0</v>
      </c>
      <c r="O48" s="101">
        <v>0</v>
      </c>
    </row>
    <row r="49" spans="1:15" ht="18">
      <c r="A49" s="46" t="s">
        <v>99</v>
      </c>
      <c r="B49" s="65" t="s">
        <v>2</v>
      </c>
      <c r="C49" s="61"/>
      <c r="D49" s="101">
        <v>0</v>
      </c>
      <c r="E49" s="101">
        <v>0</v>
      </c>
      <c r="F49" s="101">
        <v>0</v>
      </c>
      <c r="G49" s="101">
        <v>0</v>
      </c>
      <c r="H49" s="101">
        <v>0</v>
      </c>
      <c r="I49" s="101">
        <v>0</v>
      </c>
      <c r="J49" s="101">
        <v>0</v>
      </c>
      <c r="K49" s="101">
        <v>0</v>
      </c>
      <c r="L49" s="101">
        <v>0</v>
      </c>
      <c r="M49" s="101">
        <v>0</v>
      </c>
      <c r="N49" s="101">
        <v>0</v>
      </c>
      <c r="O49" s="101">
        <v>0</v>
      </c>
    </row>
    <row r="50" spans="1:15" ht="18">
      <c r="A50" s="46" t="s">
        <v>7</v>
      </c>
      <c r="B50" s="66" t="s">
        <v>7</v>
      </c>
      <c r="C50" s="61"/>
      <c r="D50" s="101">
        <v>0</v>
      </c>
      <c r="E50" s="101">
        <v>0</v>
      </c>
      <c r="F50" s="101">
        <v>0</v>
      </c>
      <c r="G50" s="101">
        <v>0</v>
      </c>
      <c r="H50" s="101">
        <v>0</v>
      </c>
      <c r="I50" s="101">
        <v>0</v>
      </c>
      <c r="J50" s="101">
        <v>0</v>
      </c>
      <c r="K50" s="101">
        <v>0</v>
      </c>
      <c r="L50" s="101">
        <v>0</v>
      </c>
      <c r="M50" s="101">
        <v>0</v>
      </c>
      <c r="N50" s="101">
        <v>0</v>
      </c>
      <c r="O50" s="101">
        <v>0</v>
      </c>
    </row>
    <row r="51" spans="1:15" ht="18">
      <c r="A51" s="46"/>
      <c r="B51" s="66"/>
      <c r="C51" s="61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</row>
    <row r="52" spans="1:15" ht="18">
      <c r="A52" s="50"/>
      <c r="B52" s="67"/>
      <c r="C52" s="62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</row>
    <row r="53" spans="1:15" ht="18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</row>
    <row r="54" spans="1:15" ht="21">
      <c r="A54" s="5" t="s">
        <v>90</v>
      </c>
      <c r="B54" s="5"/>
      <c r="C54" s="5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</row>
    <row r="55" spans="1:15" ht="21">
      <c r="A55" s="5" t="s">
        <v>248</v>
      </c>
      <c r="B55" s="5"/>
      <c r="C55" s="5"/>
      <c r="D55" s="3"/>
      <c r="E55" s="3"/>
      <c r="F55" s="3"/>
      <c r="G55" s="3"/>
      <c r="H55" s="3"/>
      <c r="I55" s="3"/>
      <c r="J55" s="44"/>
      <c r="K55" s="44"/>
      <c r="L55" s="44"/>
      <c r="M55" s="44"/>
      <c r="N55" s="44"/>
      <c r="O55" s="44"/>
    </row>
    <row r="56" spans="1:15" ht="21">
      <c r="A56" s="3" t="s">
        <v>302</v>
      </c>
      <c r="B56" s="3"/>
      <c r="C56" s="3"/>
      <c r="D56" s="3"/>
      <c r="E56" s="3"/>
      <c r="F56" s="3"/>
      <c r="G56" s="3"/>
      <c r="H56" s="3"/>
      <c r="I56" s="3"/>
      <c r="J56" s="44"/>
      <c r="K56" s="44"/>
      <c r="L56" s="44"/>
      <c r="M56" s="44"/>
      <c r="N56" s="44"/>
      <c r="O56" s="44"/>
    </row>
    <row r="57" spans="1:15" ht="21">
      <c r="A57" s="3" t="s">
        <v>303</v>
      </c>
      <c r="B57" s="3"/>
      <c r="C57" s="3"/>
      <c r="D57" s="3"/>
      <c r="E57" s="3"/>
      <c r="F57" s="3"/>
      <c r="G57" s="3"/>
      <c r="H57" s="3"/>
      <c r="I57" s="3"/>
      <c r="J57" s="44"/>
      <c r="K57" s="44"/>
      <c r="L57" s="44"/>
      <c r="M57" s="44"/>
      <c r="N57" s="44"/>
      <c r="O57" s="44"/>
    </row>
    <row r="58" spans="1:15" ht="18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</row>
    <row r="59" spans="1:15" ht="21">
      <c r="A59" s="389" t="s">
        <v>298</v>
      </c>
      <c r="B59" s="389"/>
      <c r="C59" s="389"/>
      <c r="D59" s="389"/>
      <c r="E59" s="389"/>
      <c r="F59" s="389"/>
      <c r="G59" s="389"/>
      <c r="H59" s="389"/>
      <c r="I59" s="389"/>
      <c r="J59" s="389"/>
      <c r="K59" s="389"/>
      <c r="L59" s="389"/>
      <c r="M59" s="389"/>
      <c r="N59" s="389"/>
      <c r="O59" s="389"/>
    </row>
    <row r="60" spans="1:15" ht="21">
      <c r="A60" s="389" t="s">
        <v>190</v>
      </c>
      <c r="B60" s="389"/>
      <c r="C60" s="389"/>
      <c r="D60" s="389"/>
      <c r="E60" s="389"/>
      <c r="F60" s="389"/>
      <c r="G60" s="389"/>
      <c r="H60" s="389"/>
      <c r="I60" s="389"/>
      <c r="J60" s="389"/>
      <c r="K60" s="389"/>
      <c r="L60" s="389"/>
      <c r="M60" s="389"/>
      <c r="N60" s="389"/>
      <c r="O60" s="389"/>
    </row>
    <row r="61" spans="1:15" ht="21">
      <c r="A61" s="389" t="s">
        <v>357</v>
      </c>
      <c r="B61" s="389"/>
      <c r="C61" s="389"/>
      <c r="D61" s="389"/>
      <c r="E61" s="389"/>
      <c r="F61" s="389"/>
      <c r="G61" s="389"/>
      <c r="H61" s="389"/>
      <c r="I61" s="389"/>
      <c r="J61" s="389"/>
      <c r="K61" s="389"/>
      <c r="L61" s="389"/>
      <c r="M61" s="389"/>
      <c r="N61" s="389"/>
      <c r="O61" s="389"/>
    </row>
    <row r="62" spans="1:15" ht="21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</row>
    <row r="63" spans="1:15" ht="18">
      <c r="A63" s="408" t="s">
        <v>88</v>
      </c>
      <c r="B63" s="411" t="s">
        <v>57</v>
      </c>
      <c r="C63" s="412"/>
      <c r="D63" s="390" t="s">
        <v>55</v>
      </c>
      <c r="E63" s="391"/>
      <c r="F63" s="391"/>
      <c r="G63" s="391"/>
      <c r="H63" s="391"/>
      <c r="I63" s="391"/>
      <c r="J63" s="391"/>
      <c r="K63" s="391"/>
      <c r="L63" s="391"/>
      <c r="M63" s="391"/>
      <c r="N63" s="391"/>
      <c r="O63" s="392"/>
    </row>
    <row r="64" spans="1:15" ht="18">
      <c r="A64" s="409"/>
      <c r="B64" s="413"/>
      <c r="C64" s="414"/>
      <c r="D64" s="49"/>
      <c r="E64" s="51" t="s">
        <v>167</v>
      </c>
      <c r="F64" s="408" t="s">
        <v>170</v>
      </c>
      <c r="G64" s="51"/>
      <c r="H64" s="51"/>
      <c r="I64" s="49"/>
      <c r="J64" s="51" t="s">
        <v>175</v>
      </c>
      <c r="K64" s="51" t="s">
        <v>178</v>
      </c>
      <c r="L64" s="51" t="s">
        <v>182</v>
      </c>
      <c r="M64" s="49"/>
      <c r="N64" s="408" t="s">
        <v>7</v>
      </c>
      <c r="O64" s="408" t="s">
        <v>3</v>
      </c>
    </row>
    <row r="65" spans="1:15" ht="18">
      <c r="A65" s="409"/>
      <c r="B65" s="413"/>
      <c r="C65" s="414"/>
      <c r="D65" s="52" t="s">
        <v>165</v>
      </c>
      <c r="E65" s="52" t="s">
        <v>168</v>
      </c>
      <c r="F65" s="409"/>
      <c r="G65" s="52" t="s">
        <v>171</v>
      </c>
      <c r="H65" s="52" t="s">
        <v>172</v>
      </c>
      <c r="I65" s="52" t="s">
        <v>174</v>
      </c>
      <c r="J65" s="52" t="s">
        <v>176</v>
      </c>
      <c r="K65" s="52" t="s">
        <v>179</v>
      </c>
      <c r="L65" s="52" t="s">
        <v>183</v>
      </c>
      <c r="M65" s="52" t="s">
        <v>186</v>
      </c>
      <c r="N65" s="409"/>
      <c r="O65" s="409"/>
    </row>
    <row r="66" spans="1:15" ht="18">
      <c r="A66" s="409"/>
      <c r="B66" s="413"/>
      <c r="C66" s="414"/>
      <c r="D66" s="52" t="s">
        <v>166</v>
      </c>
      <c r="E66" s="52" t="s">
        <v>169</v>
      </c>
      <c r="F66" s="409"/>
      <c r="G66" s="52" t="s">
        <v>181</v>
      </c>
      <c r="H66" s="52" t="s">
        <v>173</v>
      </c>
      <c r="I66" s="52" t="s">
        <v>127</v>
      </c>
      <c r="J66" s="52" t="s">
        <v>177</v>
      </c>
      <c r="K66" s="52" t="s">
        <v>180</v>
      </c>
      <c r="L66" s="52" t="s">
        <v>184</v>
      </c>
      <c r="M66" s="52" t="s">
        <v>187</v>
      </c>
      <c r="N66" s="409"/>
      <c r="O66" s="409"/>
    </row>
    <row r="67" spans="1:15" ht="18">
      <c r="A67" s="410"/>
      <c r="B67" s="415"/>
      <c r="C67" s="416"/>
      <c r="D67" s="54"/>
      <c r="E67" s="54"/>
      <c r="F67" s="410"/>
      <c r="G67" s="54"/>
      <c r="H67" s="54"/>
      <c r="I67" s="54"/>
      <c r="J67" s="54"/>
      <c r="K67" s="54" t="s">
        <v>145</v>
      </c>
      <c r="L67" s="54" t="s">
        <v>185</v>
      </c>
      <c r="M67" s="54"/>
      <c r="N67" s="410"/>
      <c r="O67" s="410"/>
    </row>
    <row r="68" spans="1:15" ht="18">
      <c r="A68" s="136" t="s">
        <v>6</v>
      </c>
      <c r="B68" s="137"/>
      <c r="C68" s="138"/>
      <c r="D68" s="139"/>
      <c r="E68" s="139"/>
      <c r="F68" s="140"/>
      <c r="G68" s="139"/>
      <c r="H68" s="139"/>
      <c r="I68" s="139"/>
      <c r="J68" s="141"/>
      <c r="K68" s="139"/>
      <c r="L68" s="139"/>
      <c r="M68" s="139"/>
      <c r="N68" s="140"/>
      <c r="O68" s="140"/>
    </row>
    <row r="69" spans="1:15" ht="18">
      <c r="A69" s="142" t="s">
        <v>95</v>
      </c>
      <c r="B69" s="143" t="s">
        <v>19</v>
      </c>
      <c r="C69" s="144"/>
      <c r="D69" s="157" t="s">
        <v>249</v>
      </c>
      <c r="E69" s="157" t="s">
        <v>249</v>
      </c>
      <c r="F69" s="157" t="s">
        <v>249</v>
      </c>
      <c r="G69" s="157" t="s">
        <v>249</v>
      </c>
      <c r="H69" s="157" t="s">
        <v>249</v>
      </c>
      <c r="I69" s="157" t="s">
        <v>249</v>
      </c>
      <c r="J69" s="157" t="s">
        <v>249</v>
      </c>
      <c r="K69" s="157" t="s">
        <v>249</v>
      </c>
      <c r="L69" s="157" t="s">
        <v>249</v>
      </c>
      <c r="M69" s="157" t="s">
        <v>249</v>
      </c>
      <c r="N69" s="157" t="s">
        <v>249</v>
      </c>
      <c r="O69" s="157" t="s">
        <v>249</v>
      </c>
    </row>
    <row r="70" spans="1:15" ht="18">
      <c r="A70" s="135"/>
      <c r="B70" s="145" t="s">
        <v>8</v>
      </c>
      <c r="C70" s="144"/>
      <c r="D70" s="157" t="s">
        <v>249</v>
      </c>
      <c r="E70" s="157" t="s">
        <v>249</v>
      </c>
      <c r="F70" s="157" t="s">
        <v>249</v>
      </c>
      <c r="G70" s="157" t="s">
        <v>249</v>
      </c>
      <c r="H70" s="157" t="s">
        <v>249</v>
      </c>
      <c r="I70" s="157" t="s">
        <v>249</v>
      </c>
      <c r="J70" s="157" t="s">
        <v>249</v>
      </c>
      <c r="K70" s="157" t="s">
        <v>249</v>
      </c>
      <c r="L70" s="157" t="s">
        <v>249</v>
      </c>
      <c r="M70" s="157" t="s">
        <v>249</v>
      </c>
      <c r="N70" s="157" t="s">
        <v>249</v>
      </c>
      <c r="O70" s="157" t="s">
        <v>249</v>
      </c>
    </row>
    <row r="71" spans="1:15" ht="18">
      <c r="A71" s="135" t="s">
        <v>96</v>
      </c>
      <c r="B71" s="145" t="s">
        <v>9</v>
      </c>
      <c r="C71" s="144"/>
      <c r="D71" s="157" t="s">
        <v>249</v>
      </c>
      <c r="E71" s="157" t="s">
        <v>249</v>
      </c>
      <c r="F71" s="157" t="s">
        <v>249</v>
      </c>
      <c r="G71" s="157" t="s">
        <v>249</v>
      </c>
      <c r="H71" s="157" t="s">
        <v>249</v>
      </c>
      <c r="I71" s="157" t="s">
        <v>249</v>
      </c>
      <c r="J71" s="157" t="s">
        <v>249</v>
      </c>
      <c r="K71" s="157" t="s">
        <v>249</v>
      </c>
      <c r="L71" s="157" t="s">
        <v>249</v>
      </c>
      <c r="M71" s="157" t="s">
        <v>249</v>
      </c>
      <c r="N71" s="157" t="s">
        <v>249</v>
      </c>
      <c r="O71" s="157" t="s">
        <v>249</v>
      </c>
    </row>
    <row r="72" spans="1:15" ht="18">
      <c r="A72" s="135"/>
      <c r="B72" s="145" t="s">
        <v>10</v>
      </c>
      <c r="C72" s="144"/>
      <c r="D72" s="157" t="s">
        <v>249</v>
      </c>
      <c r="E72" s="157" t="s">
        <v>249</v>
      </c>
      <c r="F72" s="157" t="s">
        <v>249</v>
      </c>
      <c r="G72" s="157" t="s">
        <v>249</v>
      </c>
      <c r="H72" s="157" t="s">
        <v>249</v>
      </c>
      <c r="I72" s="157" t="s">
        <v>249</v>
      </c>
      <c r="J72" s="157" t="s">
        <v>249</v>
      </c>
      <c r="K72" s="157" t="s">
        <v>249</v>
      </c>
      <c r="L72" s="157" t="s">
        <v>249</v>
      </c>
      <c r="M72" s="157" t="s">
        <v>249</v>
      </c>
      <c r="N72" s="157" t="s">
        <v>249</v>
      </c>
      <c r="O72" s="157" t="s">
        <v>249</v>
      </c>
    </row>
    <row r="73" spans="1:15" ht="18">
      <c r="A73" s="135"/>
      <c r="B73" s="145" t="s">
        <v>11</v>
      </c>
      <c r="C73" s="144"/>
      <c r="D73" s="157" t="s">
        <v>249</v>
      </c>
      <c r="E73" s="157" t="s">
        <v>249</v>
      </c>
      <c r="F73" s="157" t="s">
        <v>249</v>
      </c>
      <c r="G73" s="157" t="s">
        <v>249</v>
      </c>
      <c r="H73" s="157" t="s">
        <v>249</v>
      </c>
      <c r="I73" s="157" t="s">
        <v>249</v>
      </c>
      <c r="J73" s="157" t="s">
        <v>249</v>
      </c>
      <c r="K73" s="157" t="s">
        <v>249</v>
      </c>
      <c r="L73" s="157" t="s">
        <v>249</v>
      </c>
      <c r="M73" s="157" t="s">
        <v>249</v>
      </c>
      <c r="N73" s="157" t="s">
        <v>249</v>
      </c>
      <c r="O73" s="157" t="s">
        <v>249</v>
      </c>
    </row>
    <row r="74" spans="1:15" ht="18">
      <c r="A74" s="135"/>
      <c r="B74" s="145" t="s">
        <v>12</v>
      </c>
      <c r="C74" s="144"/>
      <c r="D74" s="157" t="s">
        <v>249</v>
      </c>
      <c r="E74" s="157" t="s">
        <v>249</v>
      </c>
      <c r="F74" s="157" t="s">
        <v>249</v>
      </c>
      <c r="G74" s="157" t="s">
        <v>249</v>
      </c>
      <c r="H74" s="157" t="s">
        <v>249</v>
      </c>
      <c r="I74" s="157" t="s">
        <v>249</v>
      </c>
      <c r="J74" s="157" t="s">
        <v>249</v>
      </c>
      <c r="K74" s="157" t="s">
        <v>249</v>
      </c>
      <c r="L74" s="157" t="s">
        <v>249</v>
      </c>
      <c r="M74" s="157" t="s">
        <v>249</v>
      </c>
      <c r="N74" s="157" t="s">
        <v>249</v>
      </c>
      <c r="O74" s="157" t="s">
        <v>249</v>
      </c>
    </row>
    <row r="75" spans="1:15" ht="18">
      <c r="A75" s="135" t="s">
        <v>97</v>
      </c>
      <c r="B75" s="145" t="s">
        <v>13</v>
      </c>
      <c r="C75" s="144"/>
      <c r="D75" s="157" t="s">
        <v>249</v>
      </c>
      <c r="E75" s="157" t="s">
        <v>249</v>
      </c>
      <c r="F75" s="157" t="s">
        <v>249</v>
      </c>
      <c r="G75" s="157" t="s">
        <v>249</v>
      </c>
      <c r="H75" s="157" t="s">
        <v>249</v>
      </c>
      <c r="I75" s="157" t="s">
        <v>249</v>
      </c>
      <c r="J75" s="157" t="s">
        <v>249</v>
      </c>
      <c r="K75" s="157" t="s">
        <v>249</v>
      </c>
      <c r="L75" s="157" t="s">
        <v>249</v>
      </c>
      <c r="M75" s="157" t="s">
        <v>249</v>
      </c>
      <c r="N75" s="157" t="s">
        <v>249</v>
      </c>
      <c r="O75" s="157" t="s">
        <v>249</v>
      </c>
    </row>
    <row r="76" spans="1:15" ht="18">
      <c r="A76" s="135"/>
      <c r="B76" s="145" t="s">
        <v>14</v>
      </c>
      <c r="C76" s="144"/>
      <c r="D76" s="157" t="s">
        <v>249</v>
      </c>
      <c r="E76" s="157" t="s">
        <v>249</v>
      </c>
      <c r="F76" s="157" t="s">
        <v>249</v>
      </c>
      <c r="G76" s="157" t="s">
        <v>249</v>
      </c>
      <c r="H76" s="157" t="s">
        <v>249</v>
      </c>
      <c r="I76" s="157" t="s">
        <v>249</v>
      </c>
      <c r="J76" s="157" t="s">
        <v>249</v>
      </c>
      <c r="K76" s="157" t="s">
        <v>249</v>
      </c>
      <c r="L76" s="157" t="s">
        <v>249</v>
      </c>
      <c r="M76" s="157" t="s">
        <v>249</v>
      </c>
      <c r="N76" s="157" t="s">
        <v>249</v>
      </c>
      <c r="O76" s="157" t="s">
        <v>249</v>
      </c>
    </row>
    <row r="77" spans="1:15" ht="18">
      <c r="A77" s="135" t="s">
        <v>98</v>
      </c>
      <c r="B77" s="145" t="s">
        <v>15</v>
      </c>
      <c r="C77" s="144"/>
      <c r="D77" s="157" t="s">
        <v>249</v>
      </c>
      <c r="E77" s="157" t="s">
        <v>249</v>
      </c>
      <c r="F77" s="157" t="s">
        <v>249</v>
      </c>
      <c r="G77" s="157" t="s">
        <v>249</v>
      </c>
      <c r="H77" s="157" t="s">
        <v>249</v>
      </c>
      <c r="I77" s="157" t="s">
        <v>249</v>
      </c>
      <c r="J77" s="157" t="s">
        <v>249</v>
      </c>
      <c r="K77" s="157" t="s">
        <v>249</v>
      </c>
      <c r="L77" s="157" t="s">
        <v>249</v>
      </c>
      <c r="M77" s="157" t="s">
        <v>249</v>
      </c>
      <c r="N77" s="157" t="s">
        <v>249</v>
      </c>
      <c r="O77" s="157" t="s">
        <v>249</v>
      </c>
    </row>
    <row r="78" spans="1:15" ht="18">
      <c r="A78" s="135" t="s">
        <v>99</v>
      </c>
      <c r="B78" s="145" t="s">
        <v>2</v>
      </c>
      <c r="C78" s="144"/>
      <c r="D78" s="157" t="s">
        <v>249</v>
      </c>
      <c r="E78" s="157" t="s">
        <v>249</v>
      </c>
      <c r="F78" s="157" t="s">
        <v>249</v>
      </c>
      <c r="G78" s="157" t="s">
        <v>249</v>
      </c>
      <c r="H78" s="157" t="s">
        <v>249</v>
      </c>
      <c r="I78" s="157" t="s">
        <v>249</v>
      </c>
      <c r="J78" s="157" t="s">
        <v>249</v>
      </c>
      <c r="K78" s="157" t="s">
        <v>249</v>
      </c>
      <c r="L78" s="157" t="s">
        <v>249</v>
      </c>
      <c r="M78" s="157" t="s">
        <v>249</v>
      </c>
      <c r="N78" s="157" t="s">
        <v>249</v>
      </c>
      <c r="O78" s="157" t="s">
        <v>249</v>
      </c>
    </row>
    <row r="79" spans="1:15" ht="18">
      <c r="A79" s="135" t="s">
        <v>7</v>
      </c>
      <c r="B79" s="123" t="s">
        <v>7</v>
      </c>
      <c r="C79" s="144"/>
      <c r="D79" s="157" t="s">
        <v>249</v>
      </c>
      <c r="E79" s="157" t="s">
        <v>249</v>
      </c>
      <c r="F79" s="157" t="s">
        <v>249</v>
      </c>
      <c r="G79" s="157" t="s">
        <v>249</v>
      </c>
      <c r="H79" s="157" t="s">
        <v>249</v>
      </c>
      <c r="I79" s="157" t="s">
        <v>249</v>
      </c>
      <c r="J79" s="157" t="s">
        <v>249</v>
      </c>
      <c r="K79" s="157" t="s">
        <v>249</v>
      </c>
      <c r="L79" s="157" t="s">
        <v>249</v>
      </c>
      <c r="M79" s="157" t="s">
        <v>249</v>
      </c>
      <c r="N79" s="157" t="s">
        <v>249</v>
      </c>
      <c r="O79" s="157" t="s">
        <v>249</v>
      </c>
    </row>
    <row r="80" spans="1:15" ht="18">
      <c r="A80" s="135"/>
      <c r="B80" s="123"/>
      <c r="C80" s="144"/>
      <c r="D80" s="155"/>
      <c r="E80" s="155"/>
      <c r="F80" s="155"/>
      <c r="G80" s="155"/>
      <c r="H80" s="155"/>
      <c r="I80" s="155"/>
      <c r="J80" s="155"/>
      <c r="K80" s="155"/>
      <c r="L80" s="155"/>
      <c r="M80" s="155"/>
      <c r="N80" s="155"/>
      <c r="O80" s="155"/>
    </row>
    <row r="81" spans="1:15" ht="18">
      <c r="A81" s="50"/>
      <c r="B81" s="67"/>
      <c r="C81" s="62"/>
      <c r="D81" s="156"/>
      <c r="E81" s="156"/>
      <c r="F81" s="156"/>
      <c r="G81" s="156"/>
      <c r="H81" s="156"/>
      <c r="I81" s="156"/>
      <c r="J81" s="156"/>
      <c r="K81" s="156"/>
      <c r="L81" s="156"/>
      <c r="M81" s="156"/>
      <c r="N81" s="156"/>
      <c r="O81" s="156"/>
    </row>
    <row r="82" spans="1:15" ht="18">
      <c r="A82" s="44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</row>
    <row r="83" spans="1:15" ht="21">
      <c r="A83" s="5" t="s">
        <v>90</v>
      </c>
      <c r="B83" s="5"/>
      <c r="C83" s="5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</row>
    <row r="84" spans="1:15" ht="21">
      <c r="A84" s="5" t="s">
        <v>248</v>
      </c>
      <c r="B84" s="5"/>
      <c r="C84" s="5"/>
      <c r="D84" s="3"/>
      <c r="E84" s="3"/>
      <c r="F84" s="3"/>
      <c r="G84" s="3"/>
      <c r="H84" s="3"/>
      <c r="I84" s="3"/>
      <c r="J84" s="44"/>
      <c r="K84" s="44"/>
      <c r="L84" s="44"/>
      <c r="M84" s="44"/>
      <c r="N84" s="44"/>
      <c r="O84" s="44"/>
    </row>
    <row r="85" spans="1:15" ht="21">
      <c r="A85" s="3" t="s">
        <v>302</v>
      </c>
      <c r="B85" s="3"/>
      <c r="C85" s="3"/>
      <c r="D85" s="3"/>
      <c r="E85" s="3"/>
      <c r="F85" s="3"/>
      <c r="G85" s="3"/>
      <c r="H85" s="3"/>
      <c r="I85" s="3"/>
      <c r="J85" s="44"/>
      <c r="K85" s="44"/>
      <c r="L85" s="44"/>
      <c r="M85" s="44"/>
      <c r="N85" s="44"/>
      <c r="O85" s="44"/>
    </row>
    <row r="86" spans="1:15" ht="21">
      <c r="A86" s="3" t="s">
        <v>303</v>
      </c>
      <c r="B86" s="3"/>
      <c r="C86" s="3"/>
      <c r="D86" s="3"/>
      <c r="E86" s="3"/>
      <c r="F86" s="3"/>
      <c r="G86" s="3"/>
      <c r="H86" s="3"/>
      <c r="I86" s="3"/>
      <c r="J86" s="44"/>
      <c r="K86" s="44"/>
      <c r="L86" s="44"/>
      <c r="M86" s="44"/>
      <c r="N86" s="44"/>
      <c r="O86" s="44"/>
    </row>
    <row r="87" spans="1:15" ht="18">
      <c r="A87" s="44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</row>
    <row r="88" spans="1:15" ht="21">
      <c r="A88" s="389" t="s">
        <v>298</v>
      </c>
      <c r="B88" s="389"/>
      <c r="C88" s="389"/>
      <c r="D88" s="389"/>
      <c r="E88" s="389"/>
      <c r="F88" s="389"/>
      <c r="G88" s="389"/>
      <c r="H88" s="389"/>
      <c r="I88" s="389"/>
      <c r="J88" s="389"/>
      <c r="K88" s="389"/>
      <c r="L88" s="389"/>
      <c r="M88" s="389"/>
      <c r="N88" s="389"/>
      <c r="O88" s="389"/>
    </row>
    <row r="89" spans="1:15" ht="21">
      <c r="A89" s="389" t="s">
        <v>191</v>
      </c>
      <c r="B89" s="389"/>
      <c r="C89" s="389"/>
      <c r="D89" s="389"/>
      <c r="E89" s="389"/>
      <c r="F89" s="389"/>
      <c r="G89" s="389"/>
      <c r="H89" s="389"/>
      <c r="I89" s="389"/>
      <c r="J89" s="389"/>
      <c r="K89" s="389"/>
      <c r="L89" s="389"/>
      <c r="M89" s="389"/>
      <c r="N89" s="389"/>
      <c r="O89" s="389"/>
    </row>
    <row r="90" spans="1:15" ht="21">
      <c r="A90" s="389" t="s">
        <v>357</v>
      </c>
      <c r="B90" s="389"/>
      <c r="C90" s="389"/>
      <c r="D90" s="389"/>
      <c r="E90" s="389"/>
      <c r="F90" s="389"/>
      <c r="G90" s="389"/>
      <c r="H90" s="389"/>
      <c r="I90" s="389"/>
      <c r="J90" s="389"/>
      <c r="K90" s="389"/>
      <c r="L90" s="389"/>
      <c r="M90" s="389"/>
      <c r="N90" s="389"/>
      <c r="O90" s="389"/>
    </row>
    <row r="91" spans="1:15" ht="21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</row>
    <row r="92" spans="1:15" ht="18">
      <c r="A92" s="408" t="s">
        <v>88</v>
      </c>
      <c r="B92" s="411" t="s">
        <v>57</v>
      </c>
      <c r="C92" s="412"/>
      <c r="D92" s="390" t="s">
        <v>55</v>
      </c>
      <c r="E92" s="391"/>
      <c r="F92" s="391"/>
      <c r="G92" s="391"/>
      <c r="H92" s="391"/>
      <c r="I92" s="391"/>
      <c r="J92" s="391"/>
      <c r="K92" s="391"/>
      <c r="L92" s="391"/>
      <c r="M92" s="391"/>
      <c r="N92" s="391"/>
      <c r="O92" s="392"/>
    </row>
    <row r="93" spans="1:15" ht="18">
      <c r="A93" s="409"/>
      <c r="B93" s="413"/>
      <c r="C93" s="414"/>
      <c r="D93" s="49"/>
      <c r="E93" s="51" t="s">
        <v>167</v>
      </c>
      <c r="F93" s="408" t="s">
        <v>170</v>
      </c>
      <c r="G93" s="51"/>
      <c r="H93" s="51"/>
      <c r="I93" s="49"/>
      <c r="J93" s="51" t="s">
        <v>175</v>
      </c>
      <c r="K93" s="51" t="s">
        <v>178</v>
      </c>
      <c r="L93" s="51" t="s">
        <v>182</v>
      </c>
      <c r="M93" s="49"/>
      <c r="N93" s="408" t="s">
        <v>7</v>
      </c>
      <c r="O93" s="408" t="s">
        <v>3</v>
      </c>
    </row>
    <row r="94" spans="1:15" ht="18">
      <c r="A94" s="409"/>
      <c r="B94" s="413"/>
      <c r="C94" s="414"/>
      <c r="D94" s="52" t="s">
        <v>165</v>
      </c>
      <c r="E94" s="52" t="s">
        <v>168</v>
      </c>
      <c r="F94" s="409"/>
      <c r="G94" s="52" t="s">
        <v>171</v>
      </c>
      <c r="H94" s="52" t="s">
        <v>172</v>
      </c>
      <c r="I94" s="52" t="s">
        <v>174</v>
      </c>
      <c r="J94" s="52" t="s">
        <v>176</v>
      </c>
      <c r="K94" s="52" t="s">
        <v>179</v>
      </c>
      <c r="L94" s="52" t="s">
        <v>183</v>
      </c>
      <c r="M94" s="52" t="s">
        <v>186</v>
      </c>
      <c r="N94" s="409"/>
      <c r="O94" s="409"/>
    </row>
    <row r="95" spans="1:15" ht="18">
      <c r="A95" s="409"/>
      <c r="B95" s="413"/>
      <c r="C95" s="414"/>
      <c r="D95" s="52" t="s">
        <v>166</v>
      </c>
      <c r="E95" s="52" t="s">
        <v>169</v>
      </c>
      <c r="F95" s="409"/>
      <c r="G95" s="52" t="s">
        <v>181</v>
      </c>
      <c r="H95" s="52" t="s">
        <v>173</v>
      </c>
      <c r="I95" s="52" t="s">
        <v>127</v>
      </c>
      <c r="J95" s="52" t="s">
        <v>177</v>
      </c>
      <c r="K95" s="52" t="s">
        <v>180</v>
      </c>
      <c r="L95" s="52" t="s">
        <v>184</v>
      </c>
      <c r="M95" s="52" t="s">
        <v>187</v>
      </c>
      <c r="N95" s="409"/>
      <c r="O95" s="409"/>
    </row>
    <row r="96" spans="1:15" ht="18">
      <c r="A96" s="410"/>
      <c r="B96" s="415"/>
      <c r="C96" s="416"/>
      <c r="D96" s="54"/>
      <c r="E96" s="54"/>
      <c r="F96" s="410"/>
      <c r="G96" s="54"/>
      <c r="H96" s="54"/>
      <c r="I96" s="54"/>
      <c r="J96" s="54"/>
      <c r="K96" s="54" t="s">
        <v>145</v>
      </c>
      <c r="L96" s="54" t="s">
        <v>185</v>
      </c>
      <c r="M96" s="54"/>
      <c r="N96" s="410"/>
      <c r="O96" s="410"/>
    </row>
    <row r="97" spans="1:15" ht="18">
      <c r="A97" s="136" t="s">
        <v>6</v>
      </c>
      <c r="B97" s="137"/>
      <c r="C97" s="138"/>
      <c r="D97" s="139"/>
      <c r="E97" s="139"/>
      <c r="F97" s="140"/>
      <c r="G97" s="139"/>
      <c r="H97" s="139"/>
      <c r="I97" s="139"/>
      <c r="J97" s="141"/>
      <c r="K97" s="139"/>
      <c r="L97" s="139"/>
      <c r="M97" s="139"/>
      <c r="N97" s="140"/>
      <c r="O97" s="140"/>
    </row>
    <row r="98" spans="1:15" ht="18">
      <c r="A98" s="142" t="s">
        <v>95</v>
      </c>
      <c r="B98" s="143" t="s">
        <v>19</v>
      </c>
      <c r="C98" s="144"/>
      <c r="D98" s="157" t="s">
        <v>249</v>
      </c>
      <c r="E98" s="157" t="s">
        <v>249</v>
      </c>
      <c r="F98" s="157" t="s">
        <v>249</v>
      </c>
      <c r="G98" s="157" t="s">
        <v>249</v>
      </c>
      <c r="H98" s="157" t="s">
        <v>249</v>
      </c>
      <c r="I98" s="157" t="s">
        <v>249</v>
      </c>
      <c r="J98" s="157" t="s">
        <v>249</v>
      </c>
      <c r="K98" s="157" t="s">
        <v>249</v>
      </c>
      <c r="L98" s="157" t="s">
        <v>249</v>
      </c>
      <c r="M98" s="157" t="s">
        <v>249</v>
      </c>
      <c r="N98" s="157" t="s">
        <v>249</v>
      </c>
      <c r="O98" s="157" t="s">
        <v>249</v>
      </c>
    </row>
    <row r="99" spans="1:15" ht="18">
      <c r="A99" s="135"/>
      <c r="B99" s="145" t="s">
        <v>8</v>
      </c>
      <c r="C99" s="144"/>
      <c r="D99" s="157" t="s">
        <v>249</v>
      </c>
      <c r="E99" s="157" t="s">
        <v>249</v>
      </c>
      <c r="F99" s="157" t="s">
        <v>249</v>
      </c>
      <c r="G99" s="157" t="s">
        <v>249</v>
      </c>
      <c r="H99" s="157" t="s">
        <v>249</v>
      </c>
      <c r="I99" s="157" t="s">
        <v>249</v>
      </c>
      <c r="J99" s="157" t="s">
        <v>249</v>
      </c>
      <c r="K99" s="157" t="s">
        <v>249</v>
      </c>
      <c r="L99" s="157" t="s">
        <v>249</v>
      </c>
      <c r="M99" s="157" t="s">
        <v>249</v>
      </c>
      <c r="N99" s="157" t="s">
        <v>249</v>
      </c>
      <c r="O99" s="157" t="s">
        <v>249</v>
      </c>
    </row>
    <row r="100" spans="1:15" ht="18">
      <c r="A100" s="135" t="s">
        <v>96</v>
      </c>
      <c r="B100" s="145" t="s">
        <v>9</v>
      </c>
      <c r="C100" s="144"/>
      <c r="D100" s="157" t="s">
        <v>249</v>
      </c>
      <c r="E100" s="157" t="s">
        <v>249</v>
      </c>
      <c r="F100" s="157" t="s">
        <v>249</v>
      </c>
      <c r="G100" s="157" t="s">
        <v>249</v>
      </c>
      <c r="H100" s="157" t="s">
        <v>249</v>
      </c>
      <c r="I100" s="157" t="s">
        <v>249</v>
      </c>
      <c r="J100" s="157" t="s">
        <v>249</v>
      </c>
      <c r="K100" s="157" t="s">
        <v>249</v>
      </c>
      <c r="L100" s="157" t="s">
        <v>249</v>
      </c>
      <c r="M100" s="157" t="s">
        <v>249</v>
      </c>
      <c r="N100" s="157" t="s">
        <v>249</v>
      </c>
      <c r="O100" s="157" t="s">
        <v>249</v>
      </c>
    </row>
    <row r="101" spans="1:15" ht="18">
      <c r="A101" s="135"/>
      <c r="B101" s="145" t="s">
        <v>10</v>
      </c>
      <c r="C101" s="144"/>
      <c r="D101" s="157" t="s">
        <v>249</v>
      </c>
      <c r="E101" s="157" t="s">
        <v>249</v>
      </c>
      <c r="F101" s="157" t="s">
        <v>249</v>
      </c>
      <c r="G101" s="157" t="s">
        <v>249</v>
      </c>
      <c r="H101" s="157" t="s">
        <v>249</v>
      </c>
      <c r="I101" s="157" t="s">
        <v>249</v>
      </c>
      <c r="J101" s="157" t="s">
        <v>249</v>
      </c>
      <c r="K101" s="157" t="s">
        <v>249</v>
      </c>
      <c r="L101" s="157" t="s">
        <v>249</v>
      </c>
      <c r="M101" s="157" t="s">
        <v>249</v>
      </c>
      <c r="N101" s="157" t="s">
        <v>249</v>
      </c>
      <c r="O101" s="157" t="s">
        <v>249</v>
      </c>
    </row>
    <row r="102" spans="1:15" ht="18">
      <c r="A102" s="135"/>
      <c r="B102" s="145" t="s">
        <v>11</v>
      </c>
      <c r="C102" s="144"/>
      <c r="D102" s="157" t="s">
        <v>249</v>
      </c>
      <c r="E102" s="157" t="s">
        <v>249</v>
      </c>
      <c r="F102" s="157" t="s">
        <v>249</v>
      </c>
      <c r="G102" s="157" t="s">
        <v>249</v>
      </c>
      <c r="H102" s="157" t="s">
        <v>249</v>
      </c>
      <c r="I102" s="157" t="s">
        <v>249</v>
      </c>
      <c r="J102" s="157" t="s">
        <v>249</v>
      </c>
      <c r="K102" s="157" t="s">
        <v>249</v>
      </c>
      <c r="L102" s="157" t="s">
        <v>249</v>
      </c>
      <c r="M102" s="157" t="s">
        <v>249</v>
      </c>
      <c r="N102" s="157" t="s">
        <v>249</v>
      </c>
      <c r="O102" s="157" t="s">
        <v>249</v>
      </c>
    </row>
    <row r="103" spans="1:15" ht="18">
      <c r="A103" s="135"/>
      <c r="B103" s="145" t="s">
        <v>12</v>
      </c>
      <c r="C103" s="144"/>
      <c r="D103" s="157" t="s">
        <v>249</v>
      </c>
      <c r="E103" s="157" t="s">
        <v>249</v>
      </c>
      <c r="F103" s="157" t="s">
        <v>249</v>
      </c>
      <c r="G103" s="157" t="s">
        <v>249</v>
      </c>
      <c r="H103" s="157" t="s">
        <v>249</v>
      </c>
      <c r="I103" s="157" t="s">
        <v>249</v>
      </c>
      <c r="J103" s="157" t="s">
        <v>249</v>
      </c>
      <c r="K103" s="157" t="s">
        <v>249</v>
      </c>
      <c r="L103" s="157" t="s">
        <v>249</v>
      </c>
      <c r="M103" s="157" t="s">
        <v>249</v>
      </c>
      <c r="N103" s="157" t="s">
        <v>249</v>
      </c>
      <c r="O103" s="157" t="s">
        <v>249</v>
      </c>
    </row>
    <row r="104" spans="1:15" ht="18">
      <c r="A104" s="135" t="s">
        <v>97</v>
      </c>
      <c r="B104" s="145" t="s">
        <v>13</v>
      </c>
      <c r="C104" s="144"/>
      <c r="D104" s="157" t="s">
        <v>249</v>
      </c>
      <c r="E104" s="157" t="s">
        <v>249</v>
      </c>
      <c r="F104" s="157" t="s">
        <v>249</v>
      </c>
      <c r="G104" s="157" t="s">
        <v>249</v>
      </c>
      <c r="H104" s="157" t="s">
        <v>249</v>
      </c>
      <c r="I104" s="157" t="s">
        <v>249</v>
      </c>
      <c r="J104" s="157" t="s">
        <v>249</v>
      </c>
      <c r="K104" s="157" t="s">
        <v>249</v>
      </c>
      <c r="L104" s="157" t="s">
        <v>249</v>
      </c>
      <c r="M104" s="157" t="s">
        <v>249</v>
      </c>
      <c r="N104" s="157" t="s">
        <v>249</v>
      </c>
      <c r="O104" s="157" t="s">
        <v>249</v>
      </c>
    </row>
    <row r="105" spans="1:15" ht="18">
      <c r="A105" s="135"/>
      <c r="B105" s="145" t="s">
        <v>14</v>
      </c>
      <c r="C105" s="144"/>
      <c r="D105" s="157" t="s">
        <v>249</v>
      </c>
      <c r="E105" s="157" t="s">
        <v>249</v>
      </c>
      <c r="F105" s="157" t="s">
        <v>249</v>
      </c>
      <c r="G105" s="157" t="s">
        <v>249</v>
      </c>
      <c r="H105" s="157" t="s">
        <v>249</v>
      </c>
      <c r="I105" s="157" t="s">
        <v>249</v>
      </c>
      <c r="J105" s="157" t="s">
        <v>249</v>
      </c>
      <c r="K105" s="157" t="s">
        <v>249</v>
      </c>
      <c r="L105" s="157" t="s">
        <v>249</v>
      </c>
      <c r="M105" s="157" t="s">
        <v>249</v>
      </c>
      <c r="N105" s="157" t="s">
        <v>249</v>
      </c>
      <c r="O105" s="157" t="s">
        <v>249</v>
      </c>
    </row>
    <row r="106" spans="1:15" ht="18">
      <c r="A106" s="135" t="s">
        <v>98</v>
      </c>
      <c r="B106" s="145" t="s">
        <v>15</v>
      </c>
      <c r="C106" s="144"/>
      <c r="D106" s="157" t="s">
        <v>249</v>
      </c>
      <c r="E106" s="157" t="s">
        <v>249</v>
      </c>
      <c r="F106" s="157" t="s">
        <v>249</v>
      </c>
      <c r="G106" s="157" t="s">
        <v>249</v>
      </c>
      <c r="H106" s="157" t="s">
        <v>249</v>
      </c>
      <c r="I106" s="157" t="s">
        <v>249</v>
      </c>
      <c r="J106" s="157" t="s">
        <v>249</v>
      </c>
      <c r="K106" s="157" t="s">
        <v>249</v>
      </c>
      <c r="L106" s="157" t="s">
        <v>249</v>
      </c>
      <c r="M106" s="157" t="s">
        <v>249</v>
      </c>
      <c r="N106" s="157" t="s">
        <v>249</v>
      </c>
      <c r="O106" s="157" t="s">
        <v>249</v>
      </c>
    </row>
    <row r="107" spans="1:15" ht="18">
      <c r="A107" s="135" t="s">
        <v>99</v>
      </c>
      <c r="B107" s="145" t="s">
        <v>2</v>
      </c>
      <c r="C107" s="144"/>
      <c r="D107" s="157" t="s">
        <v>249</v>
      </c>
      <c r="E107" s="157" t="s">
        <v>249</v>
      </c>
      <c r="F107" s="157" t="s">
        <v>249</v>
      </c>
      <c r="G107" s="157" t="s">
        <v>249</v>
      </c>
      <c r="H107" s="157" t="s">
        <v>249</v>
      </c>
      <c r="I107" s="157" t="s">
        <v>249</v>
      </c>
      <c r="J107" s="157" t="s">
        <v>249</v>
      </c>
      <c r="K107" s="157" t="s">
        <v>249</v>
      </c>
      <c r="L107" s="157" t="s">
        <v>249</v>
      </c>
      <c r="M107" s="157" t="s">
        <v>249</v>
      </c>
      <c r="N107" s="157" t="s">
        <v>249</v>
      </c>
      <c r="O107" s="157" t="s">
        <v>249</v>
      </c>
    </row>
    <row r="108" spans="1:15" ht="18">
      <c r="A108" s="135" t="s">
        <v>7</v>
      </c>
      <c r="B108" s="123" t="s">
        <v>7</v>
      </c>
      <c r="C108" s="144"/>
      <c r="D108" s="157" t="s">
        <v>249</v>
      </c>
      <c r="E108" s="157" t="s">
        <v>249</v>
      </c>
      <c r="F108" s="157" t="s">
        <v>249</v>
      </c>
      <c r="G108" s="157" t="s">
        <v>249</v>
      </c>
      <c r="H108" s="157" t="s">
        <v>249</v>
      </c>
      <c r="I108" s="157" t="s">
        <v>249</v>
      </c>
      <c r="J108" s="157" t="s">
        <v>249</v>
      </c>
      <c r="K108" s="157" t="s">
        <v>249</v>
      </c>
      <c r="L108" s="157" t="s">
        <v>249</v>
      </c>
      <c r="M108" s="157" t="s">
        <v>249</v>
      </c>
      <c r="N108" s="157" t="s">
        <v>249</v>
      </c>
      <c r="O108" s="157" t="s">
        <v>249</v>
      </c>
    </row>
    <row r="109" spans="1:15" ht="18">
      <c r="A109" s="135"/>
      <c r="B109" s="123"/>
      <c r="C109" s="144"/>
      <c r="D109" s="135"/>
      <c r="E109" s="135"/>
      <c r="F109" s="135"/>
      <c r="G109" s="135"/>
      <c r="H109" s="135"/>
      <c r="I109" s="135"/>
      <c r="J109" s="135"/>
      <c r="K109" s="135"/>
      <c r="L109" s="135"/>
      <c r="M109" s="135"/>
      <c r="N109" s="135"/>
      <c r="O109" s="135"/>
    </row>
    <row r="110" spans="1:15" ht="18">
      <c r="A110" s="50"/>
      <c r="B110" s="67"/>
      <c r="C110" s="62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</row>
    <row r="111" spans="1:15" ht="18">
      <c r="A111" s="69"/>
      <c r="B111" s="69"/>
      <c r="C111" s="69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</row>
    <row r="112" spans="1:15" ht="21">
      <c r="A112" s="5" t="s">
        <v>90</v>
      </c>
      <c r="B112" s="5"/>
      <c r="C112" s="5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</row>
    <row r="113" spans="1:15" ht="21">
      <c r="A113" s="5" t="s">
        <v>248</v>
      </c>
      <c r="B113" s="5"/>
      <c r="C113" s="5"/>
      <c r="D113" s="3"/>
      <c r="E113" s="3"/>
      <c r="F113" s="3"/>
      <c r="G113" s="3"/>
      <c r="H113" s="3"/>
      <c r="I113" s="3"/>
      <c r="J113" s="44"/>
      <c r="K113" s="44"/>
      <c r="L113" s="44"/>
      <c r="M113" s="44"/>
      <c r="N113" s="44"/>
      <c r="O113" s="44"/>
    </row>
    <row r="114" spans="1:15" ht="21">
      <c r="A114" s="3" t="s">
        <v>302</v>
      </c>
      <c r="B114" s="3"/>
      <c r="C114" s="3"/>
      <c r="D114" s="3"/>
      <c r="E114" s="3"/>
      <c r="F114" s="3"/>
      <c r="G114" s="3"/>
      <c r="H114" s="3"/>
      <c r="I114" s="3"/>
      <c r="J114" s="44"/>
      <c r="K114" s="44"/>
      <c r="L114" s="44"/>
      <c r="M114" s="44"/>
      <c r="N114" s="44"/>
      <c r="O114" s="44"/>
    </row>
    <row r="115" spans="1:15" ht="21">
      <c r="A115" s="3" t="s">
        <v>303</v>
      </c>
      <c r="B115" s="3"/>
      <c r="C115" s="3"/>
      <c r="D115" s="3"/>
      <c r="E115" s="3"/>
      <c r="F115" s="3"/>
      <c r="G115" s="3"/>
      <c r="H115" s="3"/>
      <c r="I115" s="3"/>
      <c r="J115" s="44"/>
      <c r="K115" s="44"/>
      <c r="L115" s="44"/>
      <c r="M115" s="44"/>
      <c r="N115" s="44"/>
      <c r="O115" s="44"/>
    </row>
    <row r="116" spans="1:15" ht="21">
      <c r="A116" s="3"/>
      <c r="B116" s="3"/>
      <c r="C116" s="3"/>
      <c r="D116" s="3"/>
      <c r="E116" s="3"/>
      <c r="F116" s="3"/>
      <c r="G116" s="3"/>
      <c r="H116" s="3"/>
      <c r="I116" s="3"/>
      <c r="J116" s="44"/>
      <c r="K116" s="44"/>
      <c r="L116" s="44"/>
      <c r="M116" s="44"/>
      <c r="N116" s="44"/>
      <c r="O116" s="44"/>
    </row>
    <row r="117" spans="1:15" ht="21">
      <c r="A117" s="3"/>
      <c r="B117" s="3"/>
      <c r="C117" s="3"/>
      <c r="D117" s="3"/>
      <c r="E117" s="3"/>
      <c r="F117" s="3"/>
      <c r="G117" s="3"/>
      <c r="H117" s="3"/>
      <c r="I117" s="3"/>
      <c r="J117" s="44"/>
      <c r="K117" s="44"/>
      <c r="L117" s="44"/>
      <c r="M117" s="44"/>
      <c r="N117" s="44"/>
      <c r="O117" s="44"/>
    </row>
    <row r="118" spans="1:15" ht="21">
      <c r="A118" s="389" t="s">
        <v>298</v>
      </c>
      <c r="B118" s="389"/>
      <c r="C118" s="389"/>
      <c r="D118" s="389"/>
      <c r="E118" s="389"/>
      <c r="F118" s="389"/>
      <c r="G118" s="389"/>
      <c r="H118" s="389"/>
      <c r="I118" s="389"/>
      <c r="J118" s="389"/>
      <c r="K118" s="389"/>
      <c r="L118" s="389"/>
      <c r="M118" s="389"/>
      <c r="N118" s="389"/>
      <c r="O118" s="389"/>
    </row>
    <row r="119" spans="1:15" ht="21">
      <c r="A119" s="389" t="s">
        <v>188</v>
      </c>
      <c r="B119" s="389"/>
      <c r="C119" s="389"/>
      <c r="D119" s="389"/>
      <c r="E119" s="389"/>
      <c r="F119" s="389"/>
      <c r="G119" s="389"/>
      <c r="H119" s="389"/>
      <c r="I119" s="389"/>
      <c r="J119" s="389"/>
      <c r="K119" s="389"/>
      <c r="L119" s="389"/>
      <c r="M119" s="389"/>
      <c r="N119" s="389"/>
      <c r="O119" s="389"/>
    </row>
    <row r="120" spans="1:15" ht="21">
      <c r="A120" s="389" t="s">
        <v>357</v>
      </c>
      <c r="B120" s="389"/>
      <c r="C120" s="389"/>
      <c r="D120" s="389"/>
      <c r="E120" s="389"/>
      <c r="F120" s="389"/>
      <c r="G120" s="389"/>
      <c r="H120" s="389"/>
      <c r="I120" s="389"/>
      <c r="J120" s="389"/>
      <c r="K120" s="389"/>
      <c r="L120" s="389"/>
      <c r="M120" s="389"/>
      <c r="N120" s="389"/>
      <c r="O120" s="389"/>
    </row>
    <row r="121" spans="1:15" ht="21">
      <c r="A121" s="319"/>
      <c r="B121" s="319"/>
      <c r="C121" s="319"/>
      <c r="D121" s="319"/>
      <c r="E121" s="319"/>
      <c r="F121" s="319"/>
      <c r="G121" s="319"/>
      <c r="H121" s="319"/>
      <c r="I121" s="319"/>
      <c r="J121" s="319"/>
      <c r="K121" s="319"/>
      <c r="L121" s="319"/>
      <c r="M121" s="319"/>
      <c r="N121" s="319"/>
      <c r="O121" s="319"/>
    </row>
    <row r="122" spans="1:15" ht="18">
      <c r="A122" s="408" t="s">
        <v>88</v>
      </c>
      <c r="B122" s="408" t="s">
        <v>57</v>
      </c>
      <c r="C122" s="408" t="s">
        <v>89</v>
      </c>
      <c r="D122" s="390" t="s">
        <v>55</v>
      </c>
      <c r="E122" s="391"/>
      <c r="F122" s="391"/>
      <c r="G122" s="391"/>
      <c r="H122" s="391"/>
      <c r="I122" s="391"/>
      <c r="J122" s="391"/>
      <c r="K122" s="391"/>
      <c r="L122" s="391"/>
      <c r="M122" s="391"/>
      <c r="N122" s="391"/>
      <c r="O122" s="392"/>
    </row>
    <row r="123" spans="1:15" ht="18">
      <c r="A123" s="409"/>
      <c r="B123" s="409"/>
      <c r="C123" s="409"/>
      <c r="D123" s="55"/>
      <c r="E123" s="51" t="s">
        <v>167</v>
      </c>
      <c r="F123" s="408" t="s">
        <v>170</v>
      </c>
      <c r="G123" s="51"/>
      <c r="H123" s="51"/>
      <c r="I123" s="49"/>
      <c r="J123" s="51" t="s">
        <v>175</v>
      </c>
      <c r="K123" s="51" t="s">
        <v>178</v>
      </c>
      <c r="L123" s="51" t="s">
        <v>182</v>
      </c>
      <c r="M123" s="49"/>
      <c r="N123" s="408" t="s">
        <v>7</v>
      </c>
      <c r="O123" s="408" t="s">
        <v>3</v>
      </c>
    </row>
    <row r="124" spans="1:15" ht="18">
      <c r="A124" s="409"/>
      <c r="B124" s="409"/>
      <c r="C124" s="409"/>
      <c r="D124" s="58" t="s">
        <v>165</v>
      </c>
      <c r="E124" s="52" t="s">
        <v>168</v>
      </c>
      <c r="F124" s="409"/>
      <c r="G124" s="52" t="s">
        <v>171</v>
      </c>
      <c r="H124" s="52" t="s">
        <v>172</v>
      </c>
      <c r="I124" s="52" t="s">
        <v>174</v>
      </c>
      <c r="J124" s="52" t="s">
        <v>176</v>
      </c>
      <c r="K124" s="52" t="s">
        <v>179</v>
      </c>
      <c r="L124" s="52" t="s">
        <v>183</v>
      </c>
      <c r="M124" s="52" t="s">
        <v>186</v>
      </c>
      <c r="N124" s="409"/>
      <c r="O124" s="409"/>
    </row>
    <row r="125" spans="1:15" ht="18">
      <c r="A125" s="409"/>
      <c r="B125" s="409"/>
      <c r="C125" s="409"/>
      <c r="D125" s="58" t="s">
        <v>166</v>
      </c>
      <c r="E125" s="52" t="s">
        <v>169</v>
      </c>
      <c r="F125" s="409"/>
      <c r="G125" s="52" t="s">
        <v>181</v>
      </c>
      <c r="H125" s="52" t="s">
        <v>173</v>
      </c>
      <c r="I125" s="52" t="s">
        <v>127</v>
      </c>
      <c r="J125" s="52" t="s">
        <v>177</v>
      </c>
      <c r="K125" s="52" t="s">
        <v>180</v>
      </c>
      <c r="L125" s="52" t="s">
        <v>184</v>
      </c>
      <c r="M125" s="52" t="s">
        <v>187</v>
      </c>
      <c r="N125" s="409"/>
      <c r="O125" s="409"/>
    </row>
    <row r="126" spans="1:15" ht="18">
      <c r="A126" s="410"/>
      <c r="B126" s="410"/>
      <c r="C126" s="410"/>
      <c r="D126" s="59"/>
      <c r="E126" s="54"/>
      <c r="F126" s="410"/>
      <c r="G126" s="54"/>
      <c r="H126" s="54"/>
      <c r="I126" s="54"/>
      <c r="J126" s="54"/>
      <c r="K126" s="54" t="s">
        <v>145</v>
      </c>
      <c r="L126" s="54" t="s">
        <v>185</v>
      </c>
      <c r="M126" s="54"/>
      <c r="N126" s="410"/>
      <c r="O126" s="410"/>
    </row>
    <row r="127" spans="1:15" ht="18">
      <c r="A127" s="57" t="s">
        <v>6</v>
      </c>
      <c r="B127" s="324"/>
      <c r="C127" s="324"/>
      <c r="D127" s="52"/>
      <c r="E127" s="52"/>
      <c r="F127" s="324"/>
      <c r="G127" s="52"/>
      <c r="H127" s="52"/>
      <c r="I127" s="52"/>
      <c r="J127" s="53"/>
      <c r="K127" s="52"/>
      <c r="L127" s="52"/>
      <c r="M127" s="52"/>
      <c r="N127" s="324"/>
      <c r="O127" s="324"/>
    </row>
    <row r="128" spans="1:15" ht="18">
      <c r="A128" s="45" t="s">
        <v>95</v>
      </c>
      <c r="B128" s="47" t="s">
        <v>19</v>
      </c>
      <c r="C128" s="99" t="s">
        <v>214</v>
      </c>
      <c r="D128" s="101">
        <v>2311920</v>
      </c>
      <c r="E128" s="101">
        <v>0</v>
      </c>
      <c r="F128" s="101">
        <v>0</v>
      </c>
      <c r="G128" s="101">
        <v>0</v>
      </c>
      <c r="H128" s="101">
        <v>0</v>
      </c>
      <c r="I128" s="101">
        <v>0</v>
      </c>
      <c r="J128" s="101">
        <v>0</v>
      </c>
      <c r="K128" s="101">
        <v>0</v>
      </c>
      <c r="L128" s="101">
        <v>0</v>
      </c>
      <c r="M128" s="101">
        <v>0</v>
      </c>
      <c r="N128" s="101">
        <v>0</v>
      </c>
      <c r="O128" s="101">
        <f t="shared" ref="O128:O138" si="2">SUM(D128:N128)</f>
        <v>2311920</v>
      </c>
    </row>
    <row r="129" spans="1:15" ht="18">
      <c r="A129" s="46"/>
      <c r="B129" s="48" t="s">
        <v>8</v>
      </c>
      <c r="C129" s="99" t="s">
        <v>214</v>
      </c>
      <c r="D129" s="101">
        <v>3131057.46</v>
      </c>
      <c r="E129" s="101">
        <v>0</v>
      </c>
      <c r="F129" s="101">
        <v>2571753.3199999998</v>
      </c>
      <c r="G129" s="101">
        <v>0</v>
      </c>
      <c r="H129" s="101">
        <v>267620</v>
      </c>
      <c r="I129" s="101">
        <v>1102223</v>
      </c>
      <c r="J129" s="235" t="s">
        <v>249</v>
      </c>
      <c r="K129" s="101">
        <v>0</v>
      </c>
      <c r="L129" s="101">
        <v>0</v>
      </c>
      <c r="M129" s="101">
        <v>291680</v>
      </c>
      <c r="N129" s="101">
        <v>0</v>
      </c>
      <c r="O129" s="101">
        <f t="shared" si="2"/>
        <v>7364333.7799999993</v>
      </c>
    </row>
    <row r="130" spans="1:15" ht="18">
      <c r="A130" s="46" t="s">
        <v>96</v>
      </c>
      <c r="B130" s="48" t="s">
        <v>9</v>
      </c>
      <c r="C130" s="99" t="s">
        <v>214</v>
      </c>
      <c r="D130" s="101">
        <v>155197.25</v>
      </c>
      <c r="E130" s="101">
        <v>0</v>
      </c>
      <c r="F130" s="101">
        <v>48056</v>
      </c>
      <c r="G130" s="101">
        <v>0</v>
      </c>
      <c r="H130" s="101">
        <v>0</v>
      </c>
      <c r="I130" s="101">
        <v>9000</v>
      </c>
      <c r="J130" s="235" t="s">
        <v>249</v>
      </c>
      <c r="K130" s="101">
        <v>0</v>
      </c>
      <c r="L130" s="101">
        <v>0</v>
      </c>
      <c r="M130" s="101">
        <v>34500</v>
      </c>
      <c r="N130" s="101">
        <v>0</v>
      </c>
      <c r="O130" s="101">
        <f t="shared" si="2"/>
        <v>246753.25</v>
      </c>
    </row>
    <row r="131" spans="1:15" ht="18">
      <c r="A131" s="46"/>
      <c r="B131" s="48" t="s">
        <v>10</v>
      </c>
      <c r="C131" s="99" t="s">
        <v>214</v>
      </c>
      <c r="D131" s="101">
        <v>531558.05000000005</v>
      </c>
      <c r="E131" s="101">
        <v>4728</v>
      </c>
      <c r="F131" s="101">
        <v>1270271</v>
      </c>
      <c r="G131" s="101">
        <v>372504.74</v>
      </c>
      <c r="H131" s="101">
        <v>0</v>
      </c>
      <c r="I131" s="101">
        <v>152266</v>
      </c>
      <c r="J131" s="101">
        <v>13512</v>
      </c>
      <c r="K131" s="101">
        <v>156140</v>
      </c>
      <c r="L131" s="101">
        <v>0</v>
      </c>
      <c r="M131" s="101">
        <v>32592</v>
      </c>
      <c r="N131" s="101">
        <v>0</v>
      </c>
      <c r="O131" s="101">
        <f t="shared" si="2"/>
        <v>2533571.79</v>
      </c>
    </row>
    <row r="132" spans="1:15" ht="18">
      <c r="A132" s="46"/>
      <c r="B132" s="48" t="s">
        <v>11</v>
      </c>
      <c r="C132" s="99" t="s">
        <v>214</v>
      </c>
      <c r="D132" s="101">
        <v>211933.5</v>
      </c>
      <c r="E132" s="101">
        <v>0</v>
      </c>
      <c r="F132" s="101">
        <v>1387862</v>
      </c>
      <c r="G132" s="101">
        <v>105395</v>
      </c>
      <c r="H132" s="101">
        <v>10000</v>
      </c>
      <c r="I132" s="101">
        <v>147198</v>
      </c>
      <c r="J132" s="235" t="s">
        <v>249</v>
      </c>
      <c r="K132" s="101">
        <v>97434</v>
      </c>
      <c r="L132" s="101">
        <v>6681</v>
      </c>
      <c r="M132" s="101">
        <v>12505</v>
      </c>
      <c r="N132" s="101">
        <v>0</v>
      </c>
      <c r="O132" s="101">
        <f t="shared" si="2"/>
        <v>1979008.5</v>
      </c>
    </row>
    <row r="133" spans="1:15" ht="18">
      <c r="A133" s="46"/>
      <c r="B133" s="48" t="s">
        <v>12</v>
      </c>
      <c r="C133" s="99" t="s">
        <v>214</v>
      </c>
      <c r="D133" s="101">
        <v>219799.07</v>
      </c>
      <c r="E133" s="101">
        <v>0</v>
      </c>
      <c r="F133" s="101">
        <v>90283.44</v>
      </c>
      <c r="G133" s="101">
        <v>0</v>
      </c>
      <c r="H133" s="101">
        <v>0</v>
      </c>
      <c r="I133" s="101">
        <v>0</v>
      </c>
      <c r="J133" s="101">
        <v>0</v>
      </c>
      <c r="K133" s="101">
        <v>0</v>
      </c>
      <c r="L133" s="101">
        <v>0</v>
      </c>
      <c r="M133" s="101">
        <v>0</v>
      </c>
      <c r="N133" s="101">
        <v>0</v>
      </c>
      <c r="O133" s="101">
        <f t="shared" si="2"/>
        <v>310082.51</v>
      </c>
    </row>
    <row r="134" spans="1:15" ht="18">
      <c r="A134" s="46" t="s">
        <v>97</v>
      </c>
      <c r="B134" s="48" t="s">
        <v>13</v>
      </c>
      <c r="C134" s="99" t="s">
        <v>214</v>
      </c>
      <c r="D134" s="101">
        <v>34456</v>
      </c>
      <c r="E134" s="101">
        <v>0</v>
      </c>
      <c r="F134" s="101">
        <v>22100</v>
      </c>
      <c r="G134" s="101">
        <v>0</v>
      </c>
      <c r="H134" s="101">
        <v>0</v>
      </c>
      <c r="I134" s="101">
        <v>61400.5</v>
      </c>
      <c r="J134" s="101">
        <v>0</v>
      </c>
      <c r="K134" s="101">
        <v>0</v>
      </c>
      <c r="L134" s="101">
        <v>0</v>
      </c>
      <c r="M134" s="235" t="s">
        <v>249</v>
      </c>
      <c r="N134" s="101">
        <v>0</v>
      </c>
      <c r="O134" s="101">
        <f t="shared" si="2"/>
        <v>117956.5</v>
      </c>
    </row>
    <row r="135" spans="1:15" ht="18">
      <c r="A135" s="46"/>
      <c r="B135" s="48" t="s">
        <v>14</v>
      </c>
      <c r="C135" s="99" t="s">
        <v>214</v>
      </c>
      <c r="D135" s="101">
        <v>41600</v>
      </c>
      <c r="E135" s="101">
        <v>0</v>
      </c>
      <c r="F135" s="101">
        <v>0</v>
      </c>
      <c r="G135" s="101">
        <v>0</v>
      </c>
      <c r="H135" s="101">
        <v>0</v>
      </c>
      <c r="I135" s="235" t="s">
        <v>249</v>
      </c>
      <c r="J135" s="101">
        <v>0</v>
      </c>
      <c r="K135" s="101">
        <v>0</v>
      </c>
      <c r="L135" s="101">
        <v>10389300</v>
      </c>
      <c r="M135" s="101">
        <v>0</v>
      </c>
      <c r="N135" s="101">
        <v>0</v>
      </c>
      <c r="O135" s="101">
        <f t="shared" si="2"/>
        <v>10430900</v>
      </c>
    </row>
    <row r="136" spans="1:15" ht="18">
      <c r="A136" s="46" t="s">
        <v>98</v>
      </c>
      <c r="B136" s="48" t="s">
        <v>15</v>
      </c>
      <c r="C136" s="99" t="s">
        <v>214</v>
      </c>
      <c r="D136" s="101">
        <f>'แผนงานบริทั่วไป รักษาความสงบภาย'!H130</f>
        <v>0</v>
      </c>
      <c r="E136" s="101">
        <v>0</v>
      </c>
      <c r="F136" s="101">
        <v>0</v>
      </c>
      <c r="G136" s="101">
        <v>0</v>
      </c>
      <c r="H136" s="101">
        <v>0</v>
      </c>
      <c r="I136" s="101">
        <v>0</v>
      </c>
      <c r="J136" s="101">
        <v>0</v>
      </c>
      <c r="K136" s="101">
        <v>0</v>
      </c>
      <c r="L136" s="101">
        <v>0</v>
      </c>
      <c r="M136" s="101">
        <v>0</v>
      </c>
      <c r="N136" s="101">
        <v>0</v>
      </c>
      <c r="O136" s="101">
        <f t="shared" si="2"/>
        <v>0</v>
      </c>
    </row>
    <row r="137" spans="1:15" ht="18">
      <c r="A137" s="46" t="s">
        <v>99</v>
      </c>
      <c r="B137" s="48" t="s">
        <v>2</v>
      </c>
      <c r="C137" s="99" t="s">
        <v>214</v>
      </c>
      <c r="D137" s="101">
        <v>22000</v>
      </c>
      <c r="E137" s="101">
        <v>0</v>
      </c>
      <c r="F137" s="101">
        <v>2550000</v>
      </c>
      <c r="G137" s="101">
        <v>67500</v>
      </c>
      <c r="H137" s="101">
        <v>0</v>
      </c>
      <c r="I137" s="101">
        <v>0</v>
      </c>
      <c r="J137" s="235" t="s">
        <v>249</v>
      </c>
      <c r="K137" s="101">
        <v>23000</v>
      </c>
      <c r="L137" s="101">
        <v>0</v>
      </c>
      <c r="M137" s="101">
        <v>0</v>
      </c>
      <c r="N137" s="101">
        <v>0</v>
      </c>
      <c r="O137" s="101">
        <f t="shared" si="2"/>
        <v>2662500</v>
      </c>
    </row>
    <row r="138" spans="1:15" ht="18">
      <c r="A138" s="46" t="s">
        <v>7</v>
      </c>
      <c r="B138" s="46" t="s">
        <v>7</v>
      </c>
      <c r="C138" s="99" t="s">
        <v>214</v>
      </c>
      <c r="D138" s="101">
        <v>0</v>
      </c>
      <c r="E138" s="101">
        <v>0</v>
      </c>
      <c r="F138" s="101">
        <v>0</v>
      </c>
      <c r="G138" s="101">
        <v>0</v>
      </c>
      <c r="H138" s="101">
        <v>0</v>
      </c>
      <c r="I138" s="101">
        <v>0</v>
      </c>
      <c r="J138" s="101">
        <v>0</v>
      </c>
      <c r="K138" s="101">
        <v>0</v>
      </c>
      <c r="L138" s="101">
        <v>0</v>
      </c>
      <c r="M138" s="101">
        <v>0</v>
      </c>
      <c r="N138" s="101">
        <v>10653112</v>
      </c>
      <c r="O138" s="101">
        <f t="shared" si="2"/>
        <v>10653112</v>
      </c>
    </row>
    <row r="139" spans="1:15" ht="18">
      <c r="A139" s="46"/>
      <c r="B139" s="46"/>
      <c r="C139" s="46"/>
      <c r="D139" s="101"/>
      <c r="E139" s="101"/>
      <c r="F139" s="101"/>
      <c r="G139" s="101"/>
      <c r="H139" s="101"/>
      <c r="I139" s="101"/>
      <c r="J139" s="101"/>
      <c r="K139" s="101"/>
      <c r="L139" s="101"/>
      <c r="M139" s="101"/>
      <c r="N139" s="101"/>
      <c r="O139" s="101"/>
    </row>
    <row r="140" spans="1:15" ht="18">
      <c r="A140" s="50"/>
      <c r="B140" s="50"/>
      <c r="C140" s="50" t="s">
        <v>3</v>
      </c>
      <c r="D140" s="158">
        <f t="shared" ref="D140:O140" si="3">SUM(D128:D139)</f>
        <v>6659521.3300000001</v>
      </c>
      <c r="E140" s="158">
        <f t="shared" si="3"/>
        <v>4728</v>
      </c>
      <c r="F140" s="158">
        <f t="shared" si="3"/>
        <v>7940325.7600000007</v>
      </c>
      <c r="G140" s="158">
        <f t="shared" si="3"/>
        <v>545399.74</v>
      </c>
      <c r="H140" s="158">
        <f t="shared" si="3"/>
        <v>277620</v>
      </c>
      <c r="I140" s="158">
        <f t="shared" si="3"/>
        <v>1472087.5</v>
      </c>
      <c r="J140" s="158">
        <f t="shared" si="3"/>
        <v>13512</v>
      </c>
      <c r="K140" s="158">
        <f t="shared" si="3"/>
        <v>276574</v>
      </c>
      <c r="L140" s="158">
        <f t="shared" si="3"/>
        <v>10395981</v>
      </c>
      <c r="M140" s="158">
        <f t="shared" si="3"/>
        <v>371277</v>
      </c>
      <c r="N140" s="158">
        <f t="shared" si="3"/>
        <v>10653112</v>
      </c>
      <c r="O140" s="158">
        <f t="shared" si="3"/>
        <v>38610138.329999998</v>
      </c>
    </row>
    <row r="141" spans="1:15" ht="18">
      <c r="A141" s="44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</row>
    <row r="142" spans="1:15" ht="21">
      <c r="A142" s="5" t="s">
        <v>90</v>
      </c>
      <c r="B142" s="5"/>
      <c r="C142" s="5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</row>
    <row r="143" spans="1:15" ht="21">
      <c r="A143" s="5" t="s">
        <v>248</v>
      </c>
      <c r="B143" s="5"/>
      <c r="C143" s="5"/>
      <c r="D143" s="3"/>
      <c r="E143" s="3"/>
      <c r="F143" s="3"/>
      <c r="G143" s="3"/>
      <c r="H143" s="3"/>
      <c r="I143" s="3"/>
      <c r="J143" s="44"/>
      <c r="K143" s="44"/>
      <c r="L143" s="44"/>
      <c r="M143" s="44"/>
      <c r="N143" s="44"/>
      <c r="O143" s="44"/>
    </row>
    <row r="144" spans="1:15" ht="21">
      <c r="A144" s="3" t="s">
        <v>302</v>
      </c>
      <c r="B144" s="3"/>
      <c r="C144" s="3"/>
      <c r="D144" s="3"/>
      <c r="E144" s="3"/>
      <c r="F144" s="3"/>
      <c r="G144" s="3"/>
      <c r="H144" s="3"/>
      <c r="I144" s="3"/>
      <c r="J144" s="44"/>
      <c r="K144" s="44"/>
      <c r="L144" s="44"/>
      <c r="M144" s="44"/>
      <c r="N144" s="44"/>
      <c r="O144" s="44"/>
    </row>
    <row r="145" spans="1:15" ht="21">
      <c r="A145" s="3" t="s">
        <v>303</v>
      </c>
      <c r="B145" s="3"/>
      <c r="C145" s="3"/>
      <c r="D145" s="3"/>
      <c r="E145" s="3"/>
      <c r="F145" s="3"/>
      <c r="G145" s="3"/>
      <c r="H145" s="3"/>
      <c r="I145" s="3"/>
      <c r="J145" s="44"/>
      <c r="K145" s="44"/>
      <c r="L145" s="44"/>
      <c r="M145" s="44"/>
      <c r="N145" s="44"/>
      <c r="O145" s="44"/>
    </row>
    <row r="146" spans="1:15" ht="21">
      <c r="A146" s="389" t="s">
        <v>298</v>
      </c>
      <c r="B146" s="389"/>
      <c r="C146" s="389"/>
      <c r="D146" s="389"/>
      <c r="E146" s="389"/>
      <c r="F146" s="389"/>
      <c r="G146" s="389"/>
      <c r="H146" s="389"/>
      <c r="I146" s="389"/>
      <c r="J146" s="389"/>
      <c r="K146" s="389"/>
      <c r="L146" s="389"/>
      <c r="M146" s="389"/>
      <c r="N146" s="389"/>
      <c r="O146" s="389"/>
    </row>
    <row r="147" spans="1:15" ht="21">
      <c r="A147" s="389" t="s">
        <v>188</v>
      </c>
      <c r="B147" s="389"/>
      <c r="C147" s="389"/>
      <c r="D147" s="389"/>
      <c r="E147" s="389"/>
      <c r="F147" s="389"/>
      <c r="G147" s="389"/>
      <c r="H147" s="389"/>
      <c r="I147" s="389"/>
      <c r="J147" s="389"/>
      <c r="K147" s="389"/>
      <c r="L147" s="389"/>
      <c r="M147" s="389"/>
      <c r="N147" s="389"/>
      <c r="O147" s="389"/>
    </row>
    <row r="148" spans="1:15" ht="21">
      <c r="A148" s="389" t="s">
        <v>357</v>
      </c>
      <c r="B148" s="389"/>
      <c r="C148" s="389"/>
      <c r="D148" s="389"/>
      <c r="E148" s="389"/>
      <c r="F148" s="389"/>
      <c r="G148" s="389"/>
      <c r="H148" s="389"/>
      <c r="I148" s="389"/>
      <c r="J148" s="389"/>
      <c r="K148" s="389"/>
      <c r="L148" s="389"/>
      <c r="M148" s="389"/>
      <c r="N148" s="389"/>
      <c r="O148" s="389"/>
    </row>
    <row r="149" spans="1:15" ht="21">
      <c r="A149" s="319"/>
      <c r="B149" s="319"/>
      <c r="C149" s="319"/>
      <c r="D149" s="319"/>
      <c r="E149" s="319"/>
      <c r="F149" s="319"/>
      <c r="G149" s="319"/>
      <c r="H149" s="319"/>
      <c r="I149" s="319"/>
      <c r="J149" s="319"/>
      <c r="K149" s="319"/>
      <c r="L149" s="319"/>
      <c r="M149" s="319"/>
      <c r="N149" s="319"/>
      <c r="O149" s="319"/>
    </row>
    <row r="150" spans="1:15" ht="18">
      <c r="A150" s="408" t="s">
        <v>88</v>
      </c>
      <c r="B150" s="408" t="s">
        <v>57</v>
      </c>
      <c r="C150" s="408" t="s">
        <v>89</v>
      </c>
      <c r="D150" s="390" t="s">
        <v>55</v>
      </c>
      <c r="E150" s="391"/>
      <c r="F150" s="391"/>
      <c r="G150" s="391"/>
      <c r="H150" s="391"/>
      <c r="I150" s="391"/>
      <c r="J150" s="391"/>
      <c r="K150" s="391"/>
      <c r="L150" s="391"/>
      <c r="M150" s="391"/>
      <c r="N150" s="391"/>
      <c r="O150" s="392"/>
    </row>
    <row r="151" spans="1:15" ht="18">
      <c r="A151" s="409"/>
      <c r="B151" s="409"/>
      <c r="C151" s="409"/>
      <c r="D151" s="55"/>
      <c r="E151" s="51" t="s">
        <v>167</v>
      </c>
      <c r="F151" s="408" t="s">
        <v>170</v>
      </c>
      <c r="G151" s="51"/>
      <c r="H151" s="51"/>
      <c r="I151" s="49"/>
      <c r="J151" s="51" t="s">
        <v>175</v>
      </c>
      <c r="K151" s="51" t="s">
        <v>178</v>
      </c>
      <c r="L151" s="51" t="s">
        <v>182</v>
      </c>
      <c r="M151" s="49"/>
      <c r="N151" s="408" t="s">
        <v>7</v>
      </c>
      <c r="O151" s="408" t="s">
        <v>3</v>
      </c>
    </row>
    <row r="152" spans="1:15" ht="18">
      <c r="A152" s="409"/>
      <c r="B152" s="409"/>
      <c r="C152" s="409"/>
      <c r="D152" s="58" t="s">
        <v>165</v>
      </c>
      <c r="E152" s="52" t="s">
        <v>168</v>
      </c>
      <c r="F152" s="409"/>
      <c r="G152" s="52" t="s">
        <v>171</v>
      </c>
      <c r="H152" s="52" t="s">
        <v>172</v>
      </c>
      <c r="I152" s="52" t="s">
        <v>174</v>
      </c>
      <c r="J152" s="52" t="s">
        <v>176</v>
      </c>
      <c r="K152" s="52" t="s">
        <v>179</v>
      </c>
      <c r="L152" s="52" t="s">
        <v>183</v>
      </c>
      <c r="M152" s="52" t="s">
        <v>186</v>
      </c>
      <c r="N152" s="409"/>
      <c r="O152" s="409"/>
    </row>
    <row r="153" spans="1:15" ht="18">
      <c r="A153" s="409"/>
      <c r="B153" s="409"/>
      <c r="C153" s="409"/>
      <c r="D153" s="58" t="s">
        <v>166</v>
      </c>
      <c r="E153" s="52" t="s">
        <v>169</v>
      </c>
      <c r="F153" s="409"/>
      <c r="G153" s="52" t="s">
        <v>181</v>
      </c>
      <c r="H153" s="52" t="s">
        <v>173</v>
      </c>
      <c r="I153" s="52" t="s">
        <v>127</v>
      </c>
      <c r="J153" s="52" t="s">
        <v>177</v>
      </c>
      <c r="K153" s="52" t="s">
        <v>180</v>
      </c>
      <c r="L153" s="52" t="s">
        <v>184</v>
      </c>
      <c r="M153" s="52" t="s">
        <v>187</v>
      </c>
      <c r="N153" s="409"/>
      <c r="O153" s="409"/>
    </row>
    <row r="154" spans="1:15" ht="18">
      <c r="A154" s="410"/>
      <c r="B154" s="410"/>
      <c r="C154" s="410"/>
      <c r="D154" s="59"/>
      <c r="E154" s="54"/>
      <c r="F154" s="410"/>
      <c r="G154" s="54"/>
      <c r="H154" s="54"/>
      <c r="I154" s="54"/>
      <c r="J154" s="54"/>
      <c r="K154" s="54" t="s">
        <v>145</v>
      </c>
      <c r="L154" s="54" t="s">
        <v>185</v>
      </c>
      <c r="M154" s="54"/>
      <c r="N154" s="410"/>
      <c r="O154" s="410"/>
    </row>
    <row r="155" spans="1:15" ht="18">
      <c r="A155" s="57" t="s">
        <v>6</v>
      </c>
      <c r="B155" s="324"/>
      <c r="C155" s="324"/>
      <c r="D155" s="52"/>
      <c r="E155" s="52"/>
      <c r="F155" s="324"/>
      <c r="G155" s="52"/>
      <c r="H155" s="52"/>
      <c r="I155" s="52"/>
      <c r="J155" s="53"/>
      <c r="K155" s="52"/>
      <c r="L155" s="52"/>
      <c r="M155" s="52"/>
      <c r="N155" s="324"/>
      <c r="O155" s="324"/>
    </row>
    <row r="156" spans="1:15" ht="18">
      <c r="A156" s="45" t="s">
        <v>95</v>
      </c>
      <c r="B156" s="47" t="s">
        <v>19</v>
      </c>
      <c r="C156" s="99" t="s">
        <v>214</v>
      </c>
      <c r="D156" s="101">
        <v>2311920</v>
      </c>
      <c r="E156" s="101">
        <v>0</v>
      </c>
      <c r="F156" s="101">
        <v>0</v>
      </c>
      <c r="G156" s="101">
        <v>0</v>
      </c>
      <c r="H156" s="101">
        <v>0</v>
      </c>
      <c r="I156" s="101">
        <v>0</v>
      </c>
      <c r="J156" s="101">
        <v>0</v>
      </c>
      <c r="K156" s="101">
        <v>0</v>
      </c>
      <c r="L156" s="101">
        <v>0</v>
      </c>
      <c r="M156" s="101">
        <v>0</v>
      </c>
      <c r="N156" s="101">
        <v>0</v>
      </c>
      <c r="O156" s="101">
        <f t="shared" ref="O156:O166" si="4">SUM(D156:N156)</f>
        <v>2311920</v>
      </c>
    </row>
    <row r="157" spans="1:15" ht="18">
      <c r="A157" s="46"/>
      <c r="B157" s="48" t="s">
        <v>8</v>
      </c>
      <c r="C157" s="99" t="s">
        <v>214</v>
      </c>
      <c r="D157" s="101">
        <v>3131057.46</v>
      </c>
      <c r="E157" s="101">
        <v>0</v>
      </c>
      <c r="F157" s="101">
        <v>172857.32</v>
      </c>
      <c r="G157" s="101">
        <v>0</v>
      </c>
      <c r="H157" s="101">
        <v>267620</v>
      </c>
      <c r="I157" s="101">
        <v>1102223</v>
      </c>
      <c r="J157" s="235" t="s">
        <v>249</v>
      </c>
      <c r="K157" s="101">
        <v>0</v>
      </c>
      <c r="L157" s="101">
        <v>0</v>
      </c>
      <c r="M157" s="101">
        <v>291680</v>
      </c>
      <c r="N157" s="101">
        <v>0</v>
      </c>
      <c r="O157" s="101">
        <f t="shared" si="4"/>
        <v>4965437.7799999993</v>
      </c>
    </row>
    <row r="158" spans="1:15" ht="18">
      <c r="A158" s="46" t="s">
        <v>96</v>
      </c>
      <c r="B158" s="48" t="s">
        <v>9</v>
      </c>
      <c r="C158" s="99" t="s">
        <v>214</v>
      </c>
      <c r="D158" s="101">
        <v>155197.25</v>
      </c>
      <c r="E158" s="101">
        <v>0</v>
      </c>
      <c r="F158" s="101">
        <v>7500</v>
      </c>
      <c r="G158" s="101">
        <v>0</v>
      </c>
      <c r="H158" s="101">
        <v>0</v>
      </c>
      <c r="I158" s="101">
        <v>9000</v>
      </c>
      <c r="J158" s="235" t="s">
        <v>249</v>
      </c>
      <c r="K158" s="101">
        <v>0</v>
      </c>
      <c r="L158" s="101">
        <v>0</v>
      </c>
      <c r="M158" s="101">
        <v>34500</v>
      </c>
      <c r="N158" s="101">
        <v>0</v>
      </c>
      <c r="O158" s="101">
        <f t="shared" si="4"/>
        <v>206197.25</v>
      </c>
    </row>
    <row r="159" spans="1:15" ht="18">
      <c r="A159" s="46"/>
      <c r="B159" s="48" t="s">
        <v>10</v>
      </c>
      <c r="C159" s="99" t="s">
        <v>214</v>
      </c>
      <c r="D159" s="101">
        <v>531558.05000000005</v>
      </c>
      <c r="E159" s="101">
        <v>4728</v>
      </c>
      <c r="F159" s="101">
        <v>1270271</v>
      </c>
      <c r="G159" s="101">
        <v>372504.74</v>
      </c>
      <c r="H159" s="101">
        <v>0</v>
      </c>
      <c r="I159" s="101">
        <v>152266</v>
      </c>
      <c r="J159" s="101">
        <v>13512</v>
      </c>
      <c r="K159" s="101">
        <v>156140</v>
      </c>
      <c r="L159" s="101">
        <v>0</v>
      </c>
      <c r="M159" s="101">
        <v>32592</v>
      </c>
      <c r="N159" s="101">
        <v>0</v>
      </c>
      <c r="O159" s="101">
        <f t="shared" si="4"/>
        <v>2533571.79</v>
      </c>
    </row>
    <row r="160" spans="1:15" ht="18">
      <c r="A160" s="46"/>
      <c r="B160" s="48" t="s">
        <v>11</v>
      </c>
      <c r="C160" s="99" t="s">
        <v>214</v>
      </c>
      <c r="D160" s="101">
        <v>211933.5</v>
      </c>
      <c r="E160" s="101">
        <v>0</v>
      </c>
      <c r="F160" s="101">
        <v>926362</v>
      </c>
      <c r="G160" s="101">
        <v>105395</v>
      </c>
      <c r="H160" s="101">
        <v>10000</v>
      </c>
      <c r="I160" s="101">
        <v>147198</v>
      </c>
      <c r="J160" s="235" t="s">
        <v>249</v>
      </c>
      <c r="K160" s="101">
        <v>97434</v>
      </c>
      <c r="L160" s="101">
        <v>6681</v>
      </c>
      <c r="M160" s="101">
        <v>12505</v>
      </c>
      <c r="N160" s="101">
        <v>0</v>
      </c>
      <c r="O160" s="101">
        <f t="shared" si="4"/>
        <v>1517508.5</v>
      </c>
    </row>
    <row r="161" spans="1:16" ht="18">
      <c r="A161" s="46"/>
      <c r="B161" s="48" t="s">
        <v>12</v>
      </c>
      <c r="C161" s="99" t="s">
        <v>214</v>
      </c>
      <c r="D161" s="101">
        <v>219799.07</v>
      </c>
      <c r="E161" s="101">
        <v>0</v>
      </c>
      <c r="F161" s="101">
        <v>90283.44</v>
      </c>
      <c r="G161" s="101">
        <v>0</v>
      </c>
      <c r="H161" s="101">
        <v>0</v>
      </c>
      <c r="I161" s="101">
        <v>0</v>
      </c>
      <c r="J161" s="101">
        <v>0</v>
      </c>
      <c r="K161" s="101">
        <v>0</v>
      </c>
      <c r="L161" s="101">
        <v>0</v>
      </c>
      <c r="M161" s="101">
        <v>0</v>
      </c>
      <c r="N161" s="101">
        <v>0</v>
      </c>
      <c r="O161" s="101">
        <f t="shared" si="4"/>
        <v>310082.51</v>
      </c>
    </row>
    <row r="162" spans="1:16" ht="18">
      <c r="A162" s="46" t="s">
        <v>97</v>
      </c>
      <c r="B162" s="48" t="s">
        <v>13</v>
      </c>
      <c r="C162" s="99" t="s">
        <v>214</v>
      </c>
      <c r="D162" s="101">
        <v>34456</v>
      </c>
      <c r="E162" s="101">
        <v>0</v>
      </c>
      <c r="F162" s="101">
        <v>22100</v>
      </c>
      <c r="G162" s="101">
        <v>0</v>
      </c>
      <c r="H162" s="101">
        <v>0</v>
      </c>
      <c r="I162" s="101">
        <v>61400.5</v>
      </c>
      <c r="J162" s="101">
        <v>0</v>
      </c>
      <c r="K162" s="101">
        <v>0</v>
      </c>
      <c r="L162" s="101">
        <v>0</v>
      </c>
      <c r="M162" s="235" t="s">
        <v>249</v>
      </c>
      <c r="N162" s="101">
        <v>0</v>
      </c>
      <c r="O162" s="101">
        <f t="shared" si="4"/>
        <v>117956.5</v>
      </c>
    </row>
    <row r="163" spans="1:16" ht="18">
      <c r="A163" s="46"/>
      <c r="B163" s="48" t="s">
        <v>14</v>
      </c>
      <c r="C163" s="99" t="s">
        <v>214</v>
      </c>
      <c r="D163" s="101">
        <v>41600</v>
      </c>
      <c r="E163" s="101">
        <v>0</v>
      </c>
      <c r="F163" s="101">
        <v>0</v>
      </c>
      <c r="G163" s="101">
        <v>0</v>
      </c>
      <c r="H163" s="101">
        <v>0</v>
      </c>
      <c r="I163" s="235" t="s">
        <v>249</v>
      </c>
      <c r="J163" s="101">
        <v>0</v>
      </c>
      <c r="K163" s="101">
        <v>0</v>
      </c>
      <c r="L163" s="101">
        <v>6563900</v>
      </c>
      <c r="M163" s="101">
        <v>0</v>
      </c>
      <c r="N163" s="101">
        <v>0</v>
      </c>
      <c r="O163" s="101">
        <f t="shared" si="4"/>
        <v>6605500</v>
      </c>
    </row>
    <row r="164" spans="1:16" ht="18">
      <c r="A164" s="46" t="s">
        <v>98</v>
      </c>
      <c r="B164" s="48" t="s">
        <v>15</v>
      </c>
      <c r="C164" s="99" t="s">
        <v>214</v>
      </c>
      <c r="D164" s="101">
        <f>'แผนงานบริทั่วไป รักษาความสงบภาย'!H159</f>
        <v>0</v>
      </c>
      <c r="E164" s="101">
        <v>0</v>
      </c>
      <c r="F164" s="101">
        <v>0</v>
      </c>
      <c r="G164" s="101">
        <v>0</v>
      </c>
      <c r="H164" s="101">
        <v>0</v>
      </c>
      <c r="I164" s="101">
        <v>0</v>
      </c>
      <c r="J164" s="101">
        <v>0</v>
      </c>
      <c r="K164" s="101">
        <v>0</v>
      </c>
      <c r="L164" s="101">
        <v>0</v>
      </c>
      <c r="M164" s="101">
        <v>0</v>
      </c>
      <c r="N164" s="101">
        <v>0</v>
      </c>
      <c r="O164" s="101">
        <f t="shared" si="4"/>
        <v>0</v>
      </c>
    </row>
    <row r="165" spans="1:16" ht="18">
      <c r="A165" s="46" t="s">
        <v>99</v>
      </c>
      <c r="B165" s="48" t="s">
        <v>2</v>
      </c>
      <c r="C165" s="99" t="s">
        <v>214</v>
      </c>
      <c r="D165" s="101">
        <v>22000</v>
      </c>
      <c r="E165" s="101">
        <v>0</v>
      </c>
      <c r="F165" s="101">
        <v>2550000</v>
      </c>
      <c r="G165" s="101">
        <v>67500</v>
      </c>
      <c r="H165" s="101">
        <v>0</v>
      </c>
      <c r="I165" s="101">
        <v>0</v>
      </c>
      <c r="J165" s="235" t="s">
        <v>249</v>
      </c>
      <c r="K165" s="101">
        <v>23000</v>
      </c>
      <c r="L165" s="101">
        <v>0</v>
      </c>
      <c r="M165" s="101">
        <v>0</v>
      </c>
      <c r="N165" s="101">
        <v>0</v>
      </c>
      <c r="O165" s="101">
        <f t="shared" si="4"/>
        <v>2662500</v>
      </c>
    </row>
    <row r="166" spans="1:16" ht="18">
      <c r="A166" s="46" t="s">
        <v>7</v>
      </c>
      <c r="B166" s="46" t="s">
        <v>7</v>
      </c>
      <c r="C166" s="99" t="s">
        <v>214</v>
      </c>
      <c r="D166" s="101">
        <v>0</v>
      </c>
      <c r="E166" s="101">
        <v>0</v>
      </c>
      <c r="F166" s="101">
        <v>0</v>
      </c>
      <c r="G166" s="101">
        <v>0</v>
      </c>
      <c r="H166" s="101">
        <v>0</v>
      </c>
      <c r="I166" s="101">
        <v>0</v>
      </c>
      <c r="J166" s="101">
        <v>0</v>
      </c>
      <c r="K166" s="101">
        <v>0</v>
      </c>
      <c r="L166" s="101">
        <v>0</v>
      </c>
      <c r="M166" s="101">
        <v>0</v>
      </c>
      <c r="N166" s="101">
        <v>419412</v>
      </c>
      <c r="O166" s="101">
        <f t="shared" si="4"/>
        <v>419412</v>
      </c>
    </row>
    <row r="167" spans="1:16" ht="18">
      <c r="A167" s="46"/>
      <c r="B167" s="46"/>
      <c r="C167" s="46"/>
      <c r="D167" s="101"/>
      <c r="E167" s="101"/>
      <c r="F167" s="101"/>
      <c r="G167" s="101"/>
      <c r="H167" s="101"/>
      <c r="I167" s="101"/>
      <c r="J167" s="101"/>
      <c r="K167" s="101"/>
      <c r="L167" s="101"/>
      <c r="M167" s="101"/>
      <c r="N167" s="101"/>
      <c r="O167" s="101"/>
    </row>
    <row r="168" spans="1:16" ht="18">
      <c r="A168" s="332"/>
      <c r="B168" s="332"/>
      <c r="C168" s="335" t="s">
        <v>3</v>
      </c>
      <c r="D168" s="333">
        <f t="shared" ref="D168:N168" si="5">SUM(D156:D167)</f>
        <v>6659521.3300000001</v>
      </c>
      <c r="E168" s="333">
        <f t="shared" si="5"/>
        <v>4728</v>
      </c>
      <c r="F168" s="333">
        <f t="shared" si="5"/>
        <v>5039373.76</v>
      </c>
      <c r="G168" s="333">
        <f t="shared" si="5"/>
        <v>545399.74</v>
      </c>
      <c r="H168" s="333">
        <f t="shared" si="5"/>
        <v>277620</v>
      </c>
      <c r="I168" s="333">
        <f t="shared" si="5"/>
        <v>1472087.5</v>
      </c>
      <c r="J168" s="333">
        <f t="shared" si="5"/>
        <v>13512</v>
      </c>
      <c r="K168" s="333">
        <f t="shared" si="5"/>
        <v>276574</v>
      </c>
      <c r="L168" s="333">
        <f t="shared" si="5"/>
        <v>6570581</v>
      </c>
      <c r="M168" s="333">
        <f t="shared" si="5"/>
        <v>371277</v>
      </c>
      <c r="N168" s="333">
        <f t="shared" si="5"/>
        <v>419412</v>
      </c>
      <c r="O168" s="333">
        <f>SUM(D168:N168)</f>
        <v>21650086.329999998</v>
      </c>
      <c r="P168" s="336"/>
    </row>
    <row r="169" spans="1:16" ht="18">
      <c r="A169" s="70"/>
      <c r="B169" s="70"/>
      <c r="C169" s="70"/>
      <c r="D169" s="334"/>
      <c r="E169" s="334"/>
      <c r="F169" s="334"/>
      <c r="G169" s="334"/>
      <c r="H169" s="334"/>
      <c r="I169" s="334"/>
      <c r="J169" s="334"/>
      <c r="K169" s="334"/>
      <c r="L169" s="334"/>
      <c r="M169" s="334"/>
      <c r="N169" s="334"/>
      <c r="O169" s="334"/>
    </row>
    <row r="170" spans="1:16" ht="18">
      <c r="A170" s="70"/>
      <c r="B170" s="70"/>
      <c r="C170" s="70"/>
      <c r="D170" s="334"/>
      <c r="E170" s="334"/>
      <c r="F170" s="334"/>
      <c r="G170" s="334"/>
      <c r="H170" s="334"/>
      <c r="I170" s="334"/>
      <c r="J170" s="334"/>
      <c r="K170" s="334"/>
      <c r="L170" s="334"/>
      <c r="M170" s="334"/>
      <c r="N170" s="334"/>
      <c r="O170" s="334"/>
    </row>
    <row r="171" spans="1:16" ht="18">
      <c r="A171" s="70"/>
      <c r="B171" s="70"/>
      <c r="C171" s="70"/>
      <c r="D171" s="334"/>
      <c r="E171" s="334"/>
      <c r="F171" s="334"/>
      <c r="G171" s="334"/>
      <c r="H171" s="334"/>
      <c r="I171" s="334"/>
      <c r="J171" s="334"/>
      <c r="K171" s="334"/>
      <c r="L171" s="334"/>
      <c r="M171" s="334"/>
      <c r="N171" s="334"/>
      <c r="O171" s="334"/>
    </row>
    <row r="172" spans="1:16" ht="18">
      <c r="A172" s="70"/>
      <c r="B172" s="70"/>
      <c r="C172" s="70"/>
      <c r="D172" s="334"/>
      <c r="E172" s="334"/>
      <c r="F172" s="334"/>
      <c r="G172" s="334"/>
      <c r="H172" s="334"/>
      <c r="I172" s="334"/>
      <c r="J172" s="334"/>
      <c r="K172" s="334"/>
      <c r="L172" s="334"/>
      <c r="M172" s="334"/>
      <c r="N172" s="334"/>
      <c r="O172" s="334"/>
    </row>
    <row r="173" spans="1:16" ht="18">
      <c r="A173" s="70"/>
      <c r="B173" s="70"/>
      <c r="C173" s="70"/>
      <c r="D173" s="334"/>
      <c r="E173" s="334"/>
      <c r="F173" s="334"/>
      <c r="G173" s="334"/>
      <c r="H173" s="334"/>
      <c r="I173" s="334"/>
      <c r="J173" s="334"/>
      <c r="K173" s="334"/>
      <c r="L173" s="334"/>
      <c r="M173" s="334"/>
      <c r="N173" s="334"/>
      <c r="O173" s="334"/>
    </row>
    <row r="174" spans="1:16" ht="18">
      <c r="A174" s="70"/>
      <c r="B174" s="70"/>
      <c r="C174" s="70"/>
      <c r="D174" s="334"/>
      <c r="E174" s="334"/>
      <c r="F174" s="334"/>
      <c r="G174" s="334"/>
      <c r="H174" s="334"/>
      <c r="I174" s="334"/>
      <c r="J174" s="334"/>
      <c r="K174" s="334"/>
      <c r="L174" s="334"/>
      <c r="M174" s="334"/>
      <c r="N174" s="334"/>
      <c r="O174" s="334"/>
    </row>
    <row r="175" spans="1:16" ht="18">
      <c r="A175" s="70"/>
      <c r="B175" s="70"/>
      <c r="C175" s="70"/>
      <c r="D175" s="334"/>
      <c r="E175" s="334"/>
      <c r="F175" s="334"/>
      <c r="G175" s="334"/>
      <c r="H175" s="334"/>
      <c r="I175" s="334"/>
      <c r="J175" s="334"/>
      <c r="K175" s="334"/>
      <c r="L175" s="334"/>
      <c r="M175" s="334"/>
      <c r="N175" s="334"/>
      <c r="O175" s="334"/>
    </row>
    <row r="176" spans="1:16" ht="18">
      <c r="A176" s="70"/>
      <c r="B176" s="70"/>
      <c r="C176" s="70"/>
      <c r="D176" s="334"/>
      <c r="E176" s="334"/>
      <c r="F176" s="334"/>
      <c r="G176" s="334"/>
      <c r="H176" s="334"/>
      <c r="I176" s="334"/>
      <c r="J176" s="334"/>
      <c r="K176" s="334"/>
      <c r="L176" s="334"/>
      <c r="M176" s="334"/>
      <c r="N176" s="334"/>
      <c r="O176" s="334"/>
    </row>
    <row r="177" spans="1:15" ht="18">
      <c r="A177" s="70"/>
      <c r="B177" s="70"/>
      <c r="C177" s="70"/>
      <c r="D177" s="334"/>
      <c r="E177" s="334"/>
      <c r="F177" s="334"/>
      <c r="G177" s="334"/>
      <c r="H177" s="334"/>
      <c r="I177" s="334"/>
      <c r="J177" s="334"/>
      <c r="K177" s="334"/>
      <c r="L177" s="334"/>
      <c r="M177" s="334"/>
      <c r="N177" s="334"/>
      <c r="O177" s="334"/>
    </row>
    <row r="178" spans="1:15" ht="18">
      <c r="A178" s="408" t="s">
        <v>88</v>
      </c>
      <c r="B178" s="408" t="s">
        <v>57</v>
      </c>
      <c r="C178" s="408" t="s">
        <v>89</v>
      </c>
      <c r="D178" s="390" t="s">
        <v>55</v>
      </c>
      <c r="E178" s="391"/>
      <c r="F178" s="391"/>
      <c r="G178" s="391"/>
      <c r="H178" s="391"/>
      <c r="I178" s="391"/>
      <c r="J178" s="391"/>
      <c r="K178" s="391"/>
      <c r="L178" s="391"/>
      <c r="M178" s="391"/>
      <c r="N178" s="391"/>
      <c r="O178" s="392"/>
    </row>
    <row r="179" spans="1:15" ht="18">
      <c r="A179" s="409"/>
      <c r="B179" s="409"/>
      <c r="C179" s="409"/>
      <c r="D179" s="55"/>
      <c r="E179" s="51" t="s">
        <v>167</v>
      </c>
      <c r="F179" s="408" t="s">
        <v>170</v>
      </c>
      <c r="G179" s="51"/>
      <c r="H179" s="51"/>
      <c r="I179" s="49"/>
      <c r="J179" s="51" t="s">
        <v>175</v>
      </c>
      <c r="K179" s="51" t="s">
        <v>178</v>
      </c>
      <c r="L179" s="51" t="s">
        <v>182</v>
      </c>
      <c r="M179" s="49"/>
      <c r="N179" s="408" t="s">
        <v>7</v>
      </c>
      <c r="O179" s="408" t="s">
        <v>3</v>
      </c>
    </row>
    <row r="180" spans="1:15" ht="18">
      <c r="A180" s="409"/>
      <c r="B180" s="409"/>
      <c r="C180" s="409"/>
      <c r="D180" s="58" t="s">
        <v>165</v>
      </c>
      <c r="E180" s="52" t="s">
        <v>168</v>
      </c>
      <c r="F180" s="409"/>
      <c r="G180" s="52" t="s">
        <v>171</v>
      </c>
      <c r="H180" s="52" t="s">
        <v>172</v>
      </c>
      <c r="I180" s="52" t="s">
        <v>174</v>
      </c>
      <c r="J180" s="52" t="s">
        <v>176</v>
      </c>
      <c r="K180" s="52" t="s">
        <v>179</v>
      </c>
      <c r="L180" s="52" t="s">
        <v>183</v>
      </c>
      <c r="M180" s="52" t="s">
        <v>186</v>
      </c>
      <c r="N180" s="409"/>
      <c r="O180" s="409"/>
    </row>
    <row r="181" spans="1:15" ht="18">
      <c r="A181" s="409"/>
      <c r="B181" s="409"/>
      <c r="C181" s="409"/>
      <c r="D181" s="58" t="s">
        <v>166</v>
      </c>
      <c r="E181" s="52" t="s">
        <v>169</v>
      </c>
      <c r="F181" s="409"/>
      <c r="G181" s="52" t="s">
        <v>181</v>
      </c>
      <c r="H181" s="52" t="s">
        <v>173</v>
      </c>
      <c r="I181" s="52" t="s">
        <v>127</v>
      </c>
      <c r="J181" s="52" t="s">
        <v>177</v>
      </c>
      <c r="K181" s="52" t="s">
        <v>180</v>
      </c>
      <c r="L181" s="52" t="s">
        <v>184</v>
      </c>
      <c r="M181" s="52" t="s">
        <v>187</v>
      </c>
      <c r="N181" s="409"/>
      <c r="O181" s="409"/>
    </row>
    <row r="182" spans="1:15" ht="18">
      <c r="A182" s="410"/>
      <c r="B182" s="410"/>
      <c r="C182" s="410"/>
      <c r="D182" s="59"/>
      <c r="E182" s="54"/>
      <c r="F182" s="410"/>
      <c r="G182" s="54"/>
      <c r="H182" s="54"/>
      <c r="I182" s="54"/>
      <c r="J182" s="54"/>
      <c r="K182" s="54" t="s">
        <v>145</v>
      </c>
      <c r="L182" s="54" t="s">
        <v>185</v>
      </c>
      <c r="M182" s="54"/>
      <c r="N182" s="410"/>
      <c r="O182" s="410"/>
    </row>
    <row r="183" spans="1:15" ht="18">
      <c r="A183" s="46" t="s">
        <v>7</v>
      </c>
      <c r="B183" s="46" t="s">
        <v>7</v>
      </c>
      <c r="C183" s="46" t="s">
        <v>2</v>
      </c>
      <c r="D183" s="46"/>
      <c r="E183" s="46"/>
      <c r="F183" s="46"/>
      <c r="G183" s="46"/>
      <c r="H183" s="46"/>
      <c r="I183" s="46"/>
      <c r="J183" s="46"/>
      <c r="K183" s="46"/>
      <c r="L183" s="46"/>
      <c r="M183" s="46"/>
      <c r="N183" s="101">
        <v>10233700</v>
      </c>
      <c r="O183" s="46">
        <f>SUM(F183:N183)</f>
        <v>10233700</v>
      </c>
    </row>
    <row r="184" spans="1:15" ht="21">
      <c r="A184" s="13"/>
      <c r="B184" s="13"/>
      <c r="C184" s="53" t="s">
        <v>600</v>
      </c>
      <c r="D184" s="46"/>
      <c r="E184" s="46"/>
      <c r="F184" s="46"/>
      <c r="G184" s="46"/>
      <c r="H184" s="46"/>
      <c r="I184" s="46"/>
      <c r="J184" s="46"/>
      <c r="K184" s="46"/>
      <c r="L184" s="46"/>
      <c r="M184" s="46"/>
      <c r="N184" s="46"/>
      <c r="O184" s="46"/>
    </row>
    <row r="185" spans="1:15" ht="21">
      <c r="A185" s="53" t="s">
        <v>95</v>
      </c>
      <c r="B185" s="46" t="s">
        <v>602</v>
      </c>
      <c r="C185" s="46" t="s">
        <v>2</v>
      </c>
      <c r="D185" s="9"/>
      <c r="E185" s="9"/>
      <c r="F185" s="72">
        <v>2398896</v>
      </c>
      <c r="G185" s="9"/>
      <c r="H185" s="9"/>
      <c r="I185" s="9"/>
      <c r="J185" s="46"/>
      <c r="K185" s="46"/>
      <c r="L185" s="46"/>
      <c r="M185" s="46"/>
      <c r="N185" s="46"/>
      <c r="O185" s="100">
        <f>SUM(F185:N185)</f>
        <v>2398896</v>
      </c>
    </row>
    <row r="186" spans="1:15" ht="21">
      <c r="A186" s="46"/>
      <c r="B186" s="46" t="s">
        <v>603</v>
      </c>
      <c r="C186" s="53" t="s">
        <v>600</v>
      </c>
      <c r="D186" s="9"/>
      <c r="E186" s="9"/>
      <c r="F186" s="9"/>
      <c r="G186" s="9"/>
      <c r="H186" s="9"/>
      <c r="I186" s="9"/>
      <c r="J186" s="46"/>
      <c r="K186" s="46"/>
      <c r="L186" s="46"/>
      <c r="M186" s="46"/>
      <c r="N186" s="46"/>
      <c r="O186" s="46"/>
    </row>
    <row r="187" spans="1:15" ht="21">
      <c r="A187" s="46" t="s">
        <v>601</v>
      </c>
      <c r="B187" s="46" t="s">
        <v>9</v>
      </c>
      <c r="C187" s="291" t="s">
        <v>604</v>
      </c>
      <c r="D187" s="9"/>
      <c r="E187" s="9"/>
      <c r="F187" s="72">
        <v>40556</v>
      </c>
      <c r="G187" s="9"/>
      <c r="H187" s="9"/>
      <c r="I187" s="9"/>
      <c r="J187" s="46"/>
      <c r="K187" s="46"/>
      <c r="L187" s="46"/>
      <c r="M187" s="46"/>
      <c r="N187" s="46"/>
      <c r="O187" s="100">
        <f>SUM(F187:N187)</f>
        <v>40556</v>
      </c>
    </row>
    <row r="188" spans="1:15" ht="21">
      <c r="A188" s="46"/>
      <c r="B188" s="46" t="s">
        <v>11</v>
      </c>
      <c r="C188" s="291" t="s">
        <v>605</v>
      </c>
      <c r="D188" s="9"/>
      <c r="E188" s="9"/>
      <c r="F188" s="72">
        <v>461500</v>
      </c>
      <c r="G188" s="9"/>
      <c r="H188" s="9"/>
      <c r="I188" s="9"/>
      <c r="J188" s="46"/>
      <c r="K188" s="46"/>
      <c r="L188" s="46"/>
      <c r="M188" s="46"/>
      <c r="N188" s="46"/>
      <c r="O188" s="100">
        <f>SUM(F188:N188)</f>
        <v>461500</v>
      </c>
    </row>
    <row r="189" spans="1:15" ht="21">
      <c r="A189" s="46" t="s">
        <v>97</v>
      </c>
      <c r="B189" s="46" t="s">
        <v>234</v>
      </c>
      <c r="C189" s="46" t="s">
        <v>2</v>
      </c>
      <c r="D189" s="9"/>
      <c r="E189" s="9"/>
      <c r="F189" s="9"/>
      <c r="G189" s="9"/>
      <c r="H189" s="9"/>
      <c r="I189" s="9"/>
      <c r="J189" s="46"/>
      <c r="K189" s="46"/>
      <c r="L189" s="101">
        <v>3825400</v>
      </c>
      <c r="M189" s="46"/>
      <c r="N189" s="46"/>
      <c r="O189" s="46">
        <f>SUM(F189:N189)</f>
        <v>3825400</v>
      </c>
    </row>
    <row r="190" spans="1:15" ht="21">
      <c r="A190" s="46"/>
      <c r="B190" s="46" t="s">
        <v>235</v>
      </c>
      <c r="C190" s="46" t="s">
        <v>572</v>
      </c>
      <c r="D190" s="9"/>
      <c r="E190" s="9"/>
      <c r="F190" s="9"/>
      <c r="G190" s="9"/>
      <c r="H190" s="9"/>
      <c r="I190" s="9"/>
      <c r="J190" s="46"/>
      <c r="K190" s="46"/>
      <c r="L190" s="46"/>
      <c r="M190" s="46"/>
      <c r="N190" s="46"/>
      <c r="O190" s="46"/>
    </row>
    <row r="191" spans="1:15" ht="21">
      <c r="A191" s="339"/>
      <c r="B191" s="340"/>
      <c r="C191" s="342" t="s">
        <v>3</v>
      </c>
      <c r="D191" s="286"/>
      <c r="E191" s="286"/>
      <c r="F191" s="337">
        <f>SUM(F183:F190)</f>
        <v>2900952</v>
      </c>
      <c r="G191" s="337"/>
      <c r="H191" s="337"/>
      <c r="I191" s="337"/>
      <c r="J191" s="338"/>
      <c r="K191" s="338"/>
      <c r="L191" s="338">
        <f>SUM(L183:L190)</f>
        <v>3825400</v>
      </c>
      <c r="M191" s="338"/>
      <c r="N191" s="338">
        <f>SUM(N183:N190)</f>
        <v>10233700</v>
      </c>
      <c r="O191" s="338">
        <f>SUM(F191:N191)</f>
        <v>16960052</v>
      </c>
    </row>
    <row r="192" spans="1:15" ht="18">
      <c r="A192" s="67"/>
      <c r="B192" s="341"/>
      <c r="C192" s="343" t="s">
        <v>3</v>
      </c>
      <c r="D192" s="158">
        <v>6659521.3300000001</v>
      </c>
      <c r="E192" s="158">
        <v>4728</v>
      </c>
      <c r="F192" s="158">
        <v>7940325.7599999998</v>
      </c>
      <c r="G192" s="158">
        <v>545399.74</v>
      </c>
      <c r="H192" s="158">
        <v>277620</v>
      </c>
      <c r="I192" s="158">
        <v>1472087.5</v>
      </c>
      <c r="J192" s="158">
        <v>13512</v>
      </c>
      <c r="K192" s="158">
        <v>276574</v>
      </c>
      <c r="L192" s="158">
        <v>10395981</v>
      </c>
      <c r="M192" s="158">
        <v>371277</v>
      </c>
      <c r="N192" s="158">
        <v>10653112</v>
      </c>
      <c r="O192" s="158">
        <f>SUM(D192:N192)</f>
        <v>38610138.329999998</v>
      </c>
    </row>
    <row r="196" spans="1:10" ht="21">
      <c r="A196" s="5" t="s">
        <v>90</v>
      </c>
      <c r="B196" s="5"/>
      <c r="C196" s="5"/>
      <c r="D196" s="44"/>
      <c r="E196" s="44"/>
      <c r="F196" s="44"/>
      <c r="G196" s="44"/>
      <c r="H196" s="44"/>
      <c r="I196" s="44"/>
      <c r="J196" s="44"/>
    </row>
    <row r="197" spans="1:10" ht="21">
      <c r="A197" s="5" t="s">
        <v>248</v>
      </c>
      <c r="B197" s="5"/>
      <c r="C197" s="5"/>
      <c r="D197" s="3"/>
      <c r="E197" s="3"/>
      <c r="F197" s="3"/>
      <c r="G197" s="3"/>
      <c r="H197" s="3"/>
      <c r="I197" s="3"/>
      <c r="J197" s="44"/>
    </row>
    <row r="198" spans="1:10" ht="21">
      <c r="A198" s="3" t="s">
        <v>302</v>
      </c>
      <c r="B198" s="3"/>
      <c r="C198" s="3"/>
      <c r="D198" s="3"/>
      <c r="E198" s="3"/>
      <c r="F198" s="3"/>
      <c r="G198" s="3"/>
      <c r="H198" s="3"/>
      <c r="I198" s="3"/>
      <c r="J198" s="44"/>
    </row>
    <row r="199" spans="1:10" ht="21">
      <c r="A199" s="3" t="s">
        <v>303</v>
      </c>
      <c r="B199" s="3"/>
      <c r="C199" s="3"/>
      <c r="D199" s="3"/>
      <c r="E199" s="3"/>
      <c r="F199" s="3"/>
      <c r="G199" s="3"/>
      <c r="H199" s="3"/>
      <c r="I199" s="3"/>
      <c r="J199" s="44"/>
    </row>
  </sheetData>
  <mergeCells count="64">
    <mergeCell ref="A178:A182"/>
    <mergeCell ref="B178:B182"/>
    <mergeCell ref="C178:C182"/>
    <mergeCell ref="D178:O178"/>
    <mergeCell ref="F179:F182"/>
    <mergeCell ref="N179:N182"/>
    <mergeCell ref="O179:O182"/>
    <mergeCell ref="A118:O118"/>
    <mergeCell ref="A146:O146"/>
    <mergeCell ref="A147:O147"/>
    <mergeCell ref="A148:O148"/>
    <mergeCell ref="A150:A154"/>
    <mergeCell ref="B150:B154"/>
    <mergeCell ref="C150:C154"/>
    <mergeCell ref="D150:O150"/>
    <mergeCell ref="F151:F154"/>
    <mergeCell ref="N151:N154"/>
    <mergeCell ref="O151:O154"/>
    <mergeCell ref="A119:O119"/>
    <mergeCell ref="A120:O120"/>
    <mergeCell ref="A122:A126"/>
    <mergeCell ref="B122:B126"/>
    <mergeCell ref="C122:C126"/>
    <mergeCell ref="D122:O122"/>
    <mergeCell ref="F123:F126"/>
    <mergeCell ref="N123:N126"/>
    <mergeCell ref="O123:O126"/>
    <mergeCell ref="A1:O1"/>
    <mergeCell ref="F35:F38"/>
    <mergeCell ref="N35:N38"/>
    <mergeCell ref="O6:O9"/>
    <mergeCell ref="N6:N9"/>
    <mergeCell ref="F6:F9"/>
    <mergeCell ref="A2:O2"/>
    <mergeCell ref="A3:O3"/>
    <mergeCell ref="A30:O30"/>
    <mergeCell ref="A31:O31"/>
    <mergeCell ref="A32:O32"/>
    <mergeCell ref="A5:A9"/>
    <mergeCell ref="A92:A96"/>
    <mergeCell ref="F93:F96"/>
    <mergeCell ref="N93:N96"/>
    <mergeCell ref="O93:O96"/>
    <mergeCell ref="A34:A38"/>
    <mergeCell ref="D63:O63"/>
    <mergeCell ref="D92:O92"/>
    <mergeCell ref="B92:C96"/>
    <mergeCell ref="B5:B9"/>
    <mergeCell ref="C5:C9"/>
    <mergeCell ref="D5:O5"/>
    <mergeCell ref="D34:O34"/>
    <mergeCell ref="B34:C38"/>
    <mergeCell ref="A88:O88"/>
    <mergeCell ref="A89:O89"/>
    <mergeCell ref="A90:O90"/>
    <mergeCell ref="O35:O38"/>
    <mergeCell ref="B63:C67"/>
    <mergeCell ref="A63:A67"/>
    <mergeCell ref="F64:F67"/>
    <mergeCell ref="N64:N67"/>
    <mergeCell ref="O64:O67"/>
    <mergeCell ref="A59:O59"/>
    <mergeCell ref="A60:O60"/>
    <mergeCell ref="A61:O61"/>
  </mergeCells>
  <pageMargins left="0.16" right="0" top="0.35433070866141736" bottom="0.15748031496062992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O62"/>
  <sheetViews>
    <sheetView topLeftCell="A50" workbookViewId="0">
      <selection activeCell="M40" sqref="M40"/>
    </sheetView>
  </sheetViews>
  <sheetFormatPr defaultRowHeight="14.25"/>
  <cols>
    <col min="1" max="1" width="24.875" customWidth="1"/>
    <col min="2" max="2" width="9.25" bestFit="1" customWidth="1"/>
    <col min="3" max="3" width="9.25" customWidth="1"/>
    <col min="5" max="5" width="7.125" customWidth="1"/>
    <col min="7" max="7" width="7.625" customWidth="1"/>
    <col min="8" max="8" width="8.125" customWidth="1"/>
    <col min="9" max="9" width="8.625" customWidth="1"/>
    <col min="10" max="10" width="7.375" customWidth="1"/>
    <col min="12" max="12" width="8.75" customWidth="1"/>
    <col min="13" max="13" width="7.5" customWidth="1"/>
    <col min="14" max="14" width="8.5" customWidth="1"/>
  </cols>
  <sheetData>
    <row r="1" spans="1:15" s="1" customFormat="1" ht="20.25" customHeight="1">
      <c r="A1" s="389" t="s">
        <v>298</v>
      </c>
      <c r="B1" s="389"/>
      <c r="C1" s="389"/>
      <c r="D1" s="389"/>
      <c r="E1" s="389"/>
      <c r="F1" s="389"/>
      <c r="G1" s="389"/>
      <c r="H1" s="389"/>
      <c r="I1" s="389"/>
      <c r="J1" s="389"/>
      <c r="K1" s="389"/>
      <c r="L1" s="389"/>
      <c r="M1" s="389"/>
      <c r="N1" s="389"/>
      <c r="O1" s="389"/>
    </row>
    <row r="2" spans="1:15" s="1" customFormat="1" ht="19.5" customHeight="1">
      <c r="A2" s="389" t="s">
        <v>206</v>
      </c>
      <c r="B2" s="389"/>
      <c r="C2" s="389"/>
      <c r="D2" s="389"/>
      <c r="E2" s="389"/>
      <c r="F2" s="389"/>
      <c r="G2" s="389"/>
      <c r="H2" s="389"/>
      <c r="I2" s="389"/>
      <c r="J2" s="389"/>
      <c r="K2" s="389"/>
      <c r="L2" s="389"/>
      <c r="M2" s="389"/>
      <c r="N2" s="389"/>
      <c r="O2" s="389"/>
    </row>
    <row r="3" spans="1:15" s="1" customFormat="1" ht="19.5" customHeight="1">
      <c r="A3" s="389" t="s">
        <v>357</v>
      </c>
      <c r="B3" s="389"/>
      <c r="C3" s="389"/>
      <c r="D3" s="389"/>
      <c r="E3" s="389"/>
      <c r="F3" s="389"/>
      <c r="G3" s="389"/>
      <c r="H3" s="389"/>
      <c r="I3" s="389"/>
      <c r="J3" s="389"/>
      <c r="K3" s="389"/>
      <c r="L3" s="389"/>
      <c r="M3" s="389"/>
      <c r="N3" s="389"/>
      <c r="O3" s="389"/>
    </row>
    <row r="4" spans="1:15" s="1" customFormat="1" ht="4.5" hidden="1" customHeight="1"/>
    <row r="5" spans="1:15" s="44" customFormat="1" ht="18">
      <c r="A5" s="417" t="s">
        <v>0</v>
      </c>
      <c r="B5" s="326" t="s">
        <v>192</v>
      </c>
      <c r="C5" s="420" t="s">
        <v>3</v>
      </c>
      <c r="D5" s="295" t="s">
        <v>193</v>
      </c>
      <c r="E5" s="326" t="s">
        <v>167</v>
      </c>
      <c r="F5" s="423" t="s">
        <v>170</v>
      </c>
      <c r="G5" s="295" t="s">
        <v>171</v>
      </c>
      <c r="H5" s="296" t="s">
        <v>172</v>
      </c>
      <c r="I5" s="295" t="s">
        <v>174</v>
      </c>
      <c r="J5" s="295" t="s">
        <v>175</v>
      </c>
      <c r="K5" s="295" t="s">
        <v>178</v>
      </c>
      <c r="L5" s="295" t="s">
        <v>196</v>
      </c>
      <c r="M5" s="420" t="s">
        <v>195</v>
      </c>
      <c r="N5" s="423" t="s">
        <v>7</v>
      </c>
      <c r="O5" s="68"/>
    </row>
    <row r="6" spans="1:15" s="44" customFormat="1" ht="18">
      <c r="A6" s="418"/>
      <c r="B6" s="327" t="s">
        <v>186</v>
      </c>
      <c r="C6" s="421"/>
      <c r="D6" s="297" t="s">
        <v>194</v>
      </c>
      <c r="E6" s="327" t="s">
        <v>168</v>
      </c>
      <c r="F6" s="424"/>
      <c r="G6" s="297" t="s">
        <v>181</v>
      </c>
      <c r="H6" s="297" t="s">
        <v>173</v>
      </c>
      <c r="I6" s="297" t="s">
        <v>127</v>
      </c>
      <c r="J6" s="297" t="s">
        <v>176</v>
      </c>
      <c r="K6" s="297" t="s">
        <v>197</v>
      </c>
      <c r="L6" s="297" t="s">
        <v>153</v>
      </c>
      <c r="M6" s="421"/>
      <c r="N6" s="424"/>
      <c r="O6" s="68"/>
    </row>
    <row r="7" spans="1:15" s="44" customFormat="1" ht="18">
      <c r="A7" s="419"/>
      <c r="B7" s="328"/>
      <c r="C7" s="422"/>
      <c r="D7" s="298"/>
      <c r="E7" s="328" t="s">
        <v>169</v>
      </c>
      <c r="F7" s="425"/>
      <c r="G7" s="298"/>
      <c r="H7" s="298"/>
      <c r="I7" s="298"/>
      <c r="J7" s="298" t="s">
        <v>177</v>
      </c>
      <c r="K7" s="298" t="s">
        <v>145</v>
      </c>
      <c r="L7" s="298"/>
      <c r="M7" s="422"/>
      <c r="N7" s="425"/>
      <c r="O7" s="68"/>
    </row>
    <row r="8" spans="1:15" s="44" customFormat="1" ht="18">
      <c r="A8" s="299" t="s">
        <v>6</v>
      </c>
      <c r="B8" s="300"/>
      <c r="C8" s="301"/>
      <c r="D8" s="301"/>
      <c r="E8" s="300"/>
      <c r="F8" s="301"/>
      <c r="G8" s="301"/>
      <c r="H8" s="301"/>
      <c r="I8" s="302"/>
      <c r="J8" s="301"/>
      <c r="K8" s="301"/>
      <c r="L8" s="301"/>
      <c r="M8" s="301"/>
      <c r="N8" s="300"/>
      <c r="O8" s="325"/>
    </row>
    <row r="9" spans="1:15" s="44" customFormat="1" ht="18">
      <c r="A9" s="143" t="s">
        <v>7</v>
      </c>
      <c r="B9" s="303">
        <v>495165</v>
      </c>
      <c r="C9" s="303">
        <f t="shared" ref="C9:C17" si="0">SUM(D9:N9)</f>
        <v>10721012</v>
      </c>
      <c r="D9" s="304">
        <v>0</v>
      </c>
      <c r="E9" s="304">
        <v>0</v>
      </c>
      <c r="F9" s="304">
        <v>0</v>
      </c>
      <c r="G9" s="304">
        <v>0</v>
      </c>
      <c r="H9" s="304">
        <v>0</v>
      </c>
      <c r="I9" s="304">
        <v>0</v>
      </c>
      <c r="J9" s="304">
        <v>0</v>
      </c>
      <c r="K9" s="304">
        <v>0</v>
      </c>
      <c r="L9" s="304">
        <v>0</v>
      </c>
      <c r="M9" s="304">
        <v>0</v>
      </c>
      <c r="N9" s="304">
        <v>10721012</v>
      </c>
      <c r="O9" s="66"/>
    </row>
    <row r="10" spans="1:15" s="44" customFormat="1" ht="18">
      <c r="A10" s="145" t="s">
        <v>19</v>
      </c>
      <c r="B10" s="303">
        <v>2322320</v>
      </c>
      <c r="C10" s="303">
        <f t="shared" si="0"/>
        <v>2311920</v>
      </c>
      <c r="D10" s="303">
        <v>2311920</v>
      </c>
      <c r="E10" s="303">
        <v>0</v>
      </c>
      <c r="F10" s="303">
        <v>0</v>
      </c>
      <c r="G10" s="303">
        <v>0</v>
      </c>
      <c r="H10" s="303">
        <v>0</v>
      </c>
      <c r="I10" s="303">
        <v>0</v>
      </c>
      <c r="J10" s="303">
        <v>0</v>
      </c>
      <c r="K10" s="303">
        <v>0</v>
      </c>
      <c r="L10" s="303">
        <v>0</v>
      </c>
      <c r="M10" s="303">
        <v>0</v>
      </c>
      <c r="N10" s="303">
        <v>0</v>
      </c>
      <c r="O10" s="66"/>
    </row>
    <row r="11" spans="1:15" s="44" customFormat="1" ht="18">
      <c r="A11" s="145" t="s">
        <v>8</v>
      </c>
      <c r="B11" s="303">
        <v>5240800</v>
      </c>
      <c r="C11" s="303">
        <f t="shared" si="0"/>
        <v>7364429.7799999993</v>
      </c>
      <c r="D11" s="303">
        <v>3131057.46</v>
      </c>
      <c r="E11" s="303">
        <v>0</v>
      </c>
      <c r="F11" s="303">
        <v>2571849.3199999998</v>
      </c>
      <c r="G11" s="303">
        <v>0</v>
      </c>
      <c r="H11" s="303">
        <v>267620</v>
      </c>
      <c r="I11" s="303">
        <v>1102223</v>
      </c>
      <c r="J11" s="306" t="s">
        <v>249</v>
      </c>
      <c r="K11" s="303">
        <v>0</v>
      </c>
      <c r="L11" s="303">
        <v>0</v>
      </c>
      <c r="M11" s="303">
        <v>291680</v>
      </c>
      <c r="N11" s="303">
        <v>0</v>
      </c>
      <c r="O11" s="103"/>
    </row>
    <row r="12" spans="1:15" s="44" customFormat="1" ht="18">
      <c r="A12" s="145" t="s">
        <v>9</v>
      </c>
      <c r="B12" s="303">
        <v>872700</v>
      </c>
      <c r="C12" s="303">
        <f t="shared" si="0"/>
        <v>1361253.25</v>
      </c>
      <c r="D12" s="303">
        <v>1269697.25</v>
      </c>
      <c r="E12" s="303">
        <v>0</v>
      </c>
      <c r="F12" s="303">
        <v>48056</v>
      </c>
      <c r="G12" s="303">
        <v>0</v>
      </c>
      <c r="H12" s="303">
        <v>0</v>
      </c>
      <c r="I12" s="303">
        <v>9000</v>
      </c>
      <c r="J12" s="306" t="s">
        <v>249</v>
      </c>
      <c r="K12" s="303">
        <v>0</v>
      </c>
      <c r="L12" s="303">
        <v>0</v>
      </c>
      <c r="M12" s="303">
        <v>34500</v>
      </c>
      <c r="N12" s="303">
        <v>0</v>
      </c>
      <c r="O12" s="66"/>
    </row>
    <row r="13" spans="1:15" s="44" customFormat="1" ht="18">
      <c r="A13" s="145" t="s">
        <v>10</v>
      </c>
      <c r="B13" s="303">
        <v>3555900</v>
      </c>
      <c r="C13" s="303">
        <f t="shared" si="0"/>
        <v>2594771.79</v>
      </c>
      <c r="D13" s="303">
        <v>545558.05000000005</v>
      </c>
      <c r="E13" s="303">
        <v>4728</v>
      </c>
      <c r="F13" s="303">
        <v>1281471</v>
      </c>
      <c r="G13" s="303">
        <v>372504.74</v>
      </c>
      <c r="H13" s="303">
        <v>0</v>
      </c>
      <c r="I13" s="303">
        <v>188266</v>
      </c>
      <c r="J13" s="303">
        <v>13512</v>
      </c>
      <c r="K13" s="303">
        <v>156140</v>
      </c>
      <c r="L13" s="303">
        <v>0</v>
      </c>
      <c r="M13" s="303">
        <v>32592</v>
      </c>
      <c r="N13" s="303">
        <v>0</v>
      </c>
      <c r="O13" s="66"/>
    </row>
    <row r="14" spans="1:15" s="44" customFormat="1" ht="18">
      <c r="A14" s="145" t="s">
        <v>11</v>
      </c>
      <c r="B14" s="303">
        <v>2767115</v>
      </c>
      <c r="C14" s="303">
        <f t="shared" si="0"/>
        <v>2218389.5</v>
      </c>
      <c r="D14" s="303">
        <v>211933.5</v>
      </c>
      <c r="E14" s="303">
        <v>0</v>
      </c>
      <c r="F14" s="303">
        <v>1627243</v>
      </c>
      <c r="G14" s="303">
        <v>105395</v>
      </c>
      <c r="H14" s="303">
        <v>10000</v>
      </c>
      <c r="I14" s="303">
        <v>147198</v>
      </c>
      <c r="J14" s="306" t="s">
        <v>249</v>
      </c>
      <c r="K14" s="303">
        <v>97434</v>
      </c>
      <c r="L14" s="303">
        <v>6681</v>
      </c>
      <c r="M14" s="303">
        <v>12505</v>
      </c>
      <c r="N14" s="303">
        <v>0</v>
      </c>
      <c r="O14" s="66"/>
    </row>
    <row r="15" spans="1:15" s="44" customFormat="1" ht="18">
      <c r="A15" s="145" t="s">
        <v>12</v>
      </c>
      <c r="B15" s="303">
        <v>355000</v>
      </c>
      <c r="C15" s="303">
        <f t="shared" si="0"/>
        <v>310082.51</v>
      </c>
      <c r="D15" s="303">
        <v>219799.07</v>
      </c>
      <c r="E15" s="303">
        <v>0</v>
      </c>
      <c r="F15" s="303">
        <v>90283.44</v>
      </c>
      <c r="G15" s="303">
        <v>0</v>
      </c>
      <c r="H15" s="303">
        <v>0</v>
      </c>
      <c r="I15" s="303">
        <v>0</v>
      </c>
      <c r="J15" s="303">
        <v>0</v>
      </c>
      <c r="K15" s="303">
        <v>0</v>
      </c>
      <c r="L15" s="303">
        <v>0</v>
      </c>
      <c r="M15" s="303">
        <v>0</v>
      </c>
      <c r="N15" s="303">
        <v>0</v>
      </c>
      <c r="O15" s="66"/>
    </row>
    <row r="16" spans="1:15" s="44" customFormat="1" ht="18">
      <c r="A16" s="145" t="s">
        <v>199</v>
      </c>
      <c r="B16" s="303">
        <v>159000</v>
      </c>
      <c r="C16" s="303">
        <f t="shared" si="0"/>
        <v>117956.5</v>
      </c>
      <c r="D16" s="303">
        <v>34456</v>
      </c>
      <c r="E16" s="303">
        <v>0</v>
      </c>
      <c r="F16" s="303">
        <v>22100</v>
      </c>
      <c r="G16" s="303">
        <v>0</v>
      </c>
      <c r="H16" s="303">
        <v>0</v>
      </c>
      <c r="I16" s="303">
        <v>61400.5</v>
      </c>
      <c r="J16" s="303">
        <v>0</v>
      </c>
      <c r="K16" s="303">
        <v>0</v>
      </c>
      <c r="L16" s="303">
        <v>0</v>
      </c>
      <c r="M16" s="306" t="s">
        <v>249</v>
      </c>
      <c r="N16" s="303">
        <v>0</v>
      </c>
      <c r="O16" s="66"/>
    </row>
    <row r="17" spans="1:15" s="44" customFormat="1" ht="18">
      <c r="A17" s="145" t="s">
        <v>200</v>
      </c>
      <c r="B17" s="303">
        <v>10207000</v>
      </c>
      <c r="C17" s="303">
        <f t="shared" si="0"/>
        <v>13703900</v>
      </c>
      <c r="D17" s="306">
        <v>41600</v>
      </c>
      <c r="E17" s="303">
        <v>0</v>
      </c>
      <c r="F17" s="303">
        <v>0</v>
      </c>
      <c r="G17" s="303">
        <v>0</v>
      </c>
      <c r="H17" s="303">
        <v>0</v>
      </c>
      <c r="I17" s="306" t="s">
        <v>249</v>
      </c>
      <c r="J17" s="303">
        <v>0</v>
      </c>
      <c r="K17" s="303">
        <v>0</v>
      </c>
      <c r="L17" s="303">
        <v>13662300</v>
      </c>
      <c r="M17" s="303">
        <v>0</v>
      </c>
      <c r="N17" s="303">
        <v>0</v>
      </c>
      <c r="O17" s="66"/>
    </row>
    <row r="18" spans="1:15" s="44" customFormat="1" ht="18">
      <c r="A18" s="145" t="s">
        <v>15</v>
      </c>
      <c r="B18" s="303">
        <v>25000</v>
      </c>
      <c r="C18" s="306">
        <v>25000</v>
      </c>
      <c r="D18" s="306">
        <v>25000</v>
      </c>
      <c r="E18" s="303">
        <v>0</v>
      </c>
      <c r="F18" s="303">
        <v>0</v>
      </c>
      <c r="G18" s="303">
        <v>0</v>
      </c>
      <c r="H18" s="303">
        <v>0</v>
      </c>
      <c r="I18" s="303">
        <v>0</v>
      </c>
      <c r="J18" s="303">
        <v>0</v>
      </c>
      <c r="K18" s="303">
        <v>0</v>
      </c>
      <c r="L18" s="306" t="s">
        <v>249</v>
      </c>
      <c r="M18" s="303">
        <v>0</v>
      </c>
      <c r="N18" s="303">
        <v>0</v>
      </c>
      <c r="O18" s="103"/>
    </row>
    <row r="19" spans="1:15" s="44" customFormat="1" ht="18">
      <c r="A19" s="65" t="s">
        <v>2</v>
      </c>
      <c r="B19" s="304">
        <v>2757500</v>
      </c>
      <c r="C19" s="304">
        <f t="shared" ref="C19" si="1">SUM(D19:N19)</f>
        <v>2662500</v>
      </c>
      <c r="D19" s="304">
        <v>22000</v>
      </c>
      <c r="E19" s="304">
        <v>0</v>
      </c>
      <c r="F19" s="304">
        <v>2550000</v>
      </c>
      <c r="G19" s="304">
        <v>67500</v>
      </c>
      <c r="H19" s="304">
        <v>0</v>
      </c>
      <c r="I19" s="304">
        <v>0</v>
      </c>
      <c r="J19" s="305" t="s">
        <v>249</v>
      </c>
      <c r="K19" s="304">
        <v>23000</v>
      </c>
      <c r="L19" s="304">
        <v>0</v>
      </c>
      <c r="M19" s="304">
        <v>0</v>
      </c>
      <c r="N19" s="304">
        <v>0</v>
      </c>
      <c r="O19" s="66"/>
    </row>
    <row r="20" spans="1:15" s="44" customFormat="1" ht="18.75" thickBot="1">
      <c r="A20" s="307" t="s">
        <v>17</v>
      </c>
      <c r="B20" s="308">
        <f>SUM(B9:B19)</f>
        <v>28757500</v>
      </c>
      <c r="C20" s="308">
        <f>SUM(C9:C19)</f>
        <v>43391215.329999998</v>
      </c>
      <c r="D20" s="308">
        <f>SUM(D9:D19)</f>
        <v>7813021.3300000001</v>
      </c>
      <c r="E20" s="308">
        <f t="shared" ref="E20:N20" si="2">SUM(E9:E19)</f>
        <v>4728</v>
      </c>
      <c r="F20" s="308">
        <f t="shared" si="2"/>
        <v>8191002.7600000007</v>
      </c>
      <c r="G20" s="308">
        <f t="shared" si="2"/>
        <v>545399.74</v>
      </c>
      <c r="H20" s="308">
        <f t="shared" si="2"/>
        <v>277620</v>
      </c>
      <c r="I20" s="308">
        <f t="shared" si="2"/>
        <v>1508087.5</v>
      </c>
      <c r="J20" s="308">
        <f t="shared" si="2"/>
        <v>13512</v>
      </c>
      <c r="K20" s="308">
        <f t="shared" si="2"/>
        <v>276574</v>
      </c>
      <c r="L20" s="308">
        <f t="shared" si="2"/>
        <v>13668981</v>
      </c>
      <c r="M20" s="308">
        <f t="shared" si="2"/>
        <v>371277</v>
      </c>
      <c r="N20" s="308">
        <f t="shared" si="2"/>
        <v>10721012</v>
      </c>
      <c r="O20" s="103"/>
    </row>
    <row r="21" spans="1:15" s="44" customFormat="1" ht="18.75" thickTop="1">
      <c r="A21" s="309" t="s">
        <v>198</v>
      </c>
      <c r="B21" s="310"/>
      <c r="C21" s="310"/>
      <c r="D21" s="310"/>
      <c r="E21" s="310"/>
      <c r="F21" s="310"/>
      <c r="G21" s="310"/>
      <c r="H21" s="310"/>
      <c r="I21" s="310"/>
      <c r="J21" s="310"/>
      <c r="K21" s="310"/>
      <c r="L21" s="310"/>
      <c r="M21" s="310"/>
      <c r="N21" s="310"/>
      <c r="O21" s="66"/>
    </row>
    <row r="22" spans="1:15" s="44" customFormat="1" ht="18">
      <c r="A22" s="154" t="s">
        <v>201</v>
      </c>
      <c r="B22" s="311">
        <v>234000</v>
      </c>
      <c r="C22" s="303">
        <v>265541.92</v>
      </c>
      <c r="D22" s="312"/>
      <c r="E22" s="312"/>
      <c r="F22" s="312"/>
      <c r="G22" s="312"/>
      <c r="H22" s="312"/>
      <c r="I22" s="312"/>
      <c r="J22" s="312"/>
      <c r="K22" s="312"/>
      <c r="L22" s="312"/>
      <c r="M22" s="312"/>
      <c r="N22" s="312"/>
      <c r="O22" s="66"/>
    </row>
    <row r="23" spans="1:15" s="44" customFormat="1" ht="18">
      <c r="A23" s="154" t="s">
        <v>202</v>
      </c>
      <c r="B23" s="311">
        <v>309500</v>
      </c>
      <c r="C23" s="303">
        <v>605303.5</v>
      </c>
      <c r="D23" s="312"/>
      <c r="E23" s="312"/>
      <c r="F23" s="312"/>
      <c r="G23" s="312"/>
      <c r="H23" s="312"/>
      <c r="I23" s="312"/>
      <c r="J23" s="312"/>
      <c r="K23" s="312"/>
      <c r="L23" s="312"/>
      <c r="M23" s="312"/>
      <c r="N23" s="312"/>
      <c r="O23" s="66"/>
    </row>
    <row r="24" spans="1:15" s="44" customFormat="1" ht="18">
      <c r="A24" s="154" t="s">
        <v>4</v>
      </c>
      <c r="B24" s="311">
        <v>102000</v>
      </c>
      <c r="C24" s="303">
        <v>208344.42</v>
      </c>
      <c r="D24" s="312"/>
      <c r="E24" s="312"/>
      <c r="F24" s="312"/>
      <c r="G24" s="312"/>
      <c r="H24" s="312"/>
      <c r="I24" s="312"/>
      <c r="J24" s="312"/>
      <c r="K24" s="312"/>
      <c r="L24" s="312"/>
      <c r="M24" s="312"/>
      <c r="N24" s="312"/>
      <c r="O24" s="66"/>
    </row>
    <row r="25" spans="1:15" s="44" customFormat="1" ht="18">
      <c r="A25" s="154" t="s">
        <v>20</v>
      </c>
      <c r="B25" s="311">
        <v>60000</v>
      </c>
      <c r="C25" s="303">
        <v>67000</v>
      </c>
      <c r="D25" s="312"/>
      <c r="E25" s="312"/>
      <c r="F25" s="312"/>
      <c r="G25" s="312"/>
      <c r="H25" s="312"/>
      <c r="I25" s="312"/>
      <c r="J25" s="312"/>
      <c r="K25" s="312"/>
      <c r="L25" s="312"/>
      <c r="M25" s="312"/>
      <c r="N25" s="312"/>
      <c r="O25" s="66"/>
    </row>
    <row r="26" spans="1:15" s="44" customFormat="1" ht="18">
      <c r="A26" s="154" t="s">
        <v>22</v>
      </c>
      <c r="B26" s="311">
        <v>14202000</v>
      </c>
      <c r="C26" s="303">
        <v>18537442.379999999</v>
      </c>
      <c r="D26" s="312"/>
      <c r="E26" s="312"/>
      <c r="F26" s="312"/>
      <c r="G26" s="312"/>
      <c r="H26" s="312"/>
      <c r="I26" s="312"/>
      <c r="J26" s="312"/>
      <c r="K26" s="312"/>
      <c r="L26" s="312"/>
      <c r="M26" s="312"/>
      <c r="N26" s="312"/>
      <c r="O26" s="66"/>
    </row>
    <row r="27" spans="1:15" s="44" customFormat="1" ht="18">
      <c r="A27" s="154" t="s">
        <v>23</v>
      </c>
      <c r="B27" s="311">
        <v>13850000</v>
      </c>
      <c r="C27" s="303">
        <v>11914888</v>
      </c>
      <c r="D27" s="312"/>
      <c r="E27" s="312"/>
      <c r="F27" s="312"/>
      <c r="G27" s="312"/>
      <c r="H27" s="312"/>
      <c r="I27" s="312"/>
      <c r="J27" s="312"/>
      <c r="K27" s="312"/>
      <c r="L27" s="312"/>
      <c r="M27" s="312"/>
      <c r="N27" s="312"/>
      <c r="O27" s="66"/>
    </row>
    <row r="28" spans="1:15" s="44" customFormat="1" ht="18">
      <c r="A28" s="154" t="s">
        <v>203</v>
      </c>
      <c r="B28" s="313"/>
      <c r="C28" s="304">
        <v>17034048</v>
      </c>
      <c r="D28" s="304"/>
      <c r="E28" s="304"/>
      <c r="F28" s="304"/>
      <c r="G28" s="304"/>
      <c r="H28" s="304"/>
      <c r="I28" s="304"/>
      <c r="J28" s="304"/>
      <c r="K28" s="304"/>
      <c r="L28" s="304"/>
      <c r="M28" s="304"/>
      <c r="N28" s="304"/>
      <c r="O28" s="66"/>
    </row>
    <row r="29" spans="1:15" s="44" customFormat="1" ht="18.75" thickBot="1">
      <c r="A29" s="307" t="s">
        <v>204</v>
      </c>
      <c r="B29" s="314">
        <f>SUM(B22:B28)</f>
        <v>28757500</v>
      </c>
      <c r="C29" s="308">
        <f>SUM(C22:C28)</f>
        <v>48632568.219999999</v>
      </c>
      <c r="D29" s="308"/>
      <c r="E29" s="308"/>
      <c r="F29" s="308"/>
      <c r="G29" s="308"/>
      <c r="H29" s="308"/>
      <c r="I29" s="308"/>
      <c r="J29" s="308"/>
      <c r="K29" s="308"/>
      <c r="L29" s="308"/>
      <c r="M29" s="308"/>
      <c r="N29" s="308"/>
      <c r="O29" s="103">
        <f>SUM(C29)</f>
        <v>48632568.219999999</v>
      </c>
    </row>
    <row r="30" spans="1:15" s="44" customFormat="1" ht="19.5" thickTop="1" thickBot="1">
      <c r="A30" s="315" t="s">
        <v>205</v>
      </c>
      <c r="B30" s="1"/>
      <c r="C30" s="316">
        <f>C29-C20</f>
        <v>5241352.8900000006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02">
        <f>O20-O29</f>
        <v>-48632568.219999999</v>
      </c>
    </row>
    <row r="31" spans="1:15" ht="15" thickTop="1"/>
    <row r="32" spans="1:15" ht="21">
      <c r="A32" s="389" t="s">
        <v>298</v>
      </c>
      <c r="B32" s="389"/>
      <c r="C32" s="389"/>
      <c r="D32" s="389"/>
      <c r="E32" s="389"/>
      <c r="F32" s="389"/>
      <c r="G32" s="389"/>
      <c r="H32" s="389"/>
      <c r="I32" s="389"/>
      <c r="J32" s="389"/>
      <c r="K32" s="389"/>
      <c r="L32" s="389"/>
      <c r="M32" s="389"/>
      <c r="N32" s="389"/>
      <c r="O32" s="389"/>
    </row>
    <row r="33" spans="1:15" ht="21">
      <c r="A33" s="389" t="s">
        <v>599</v>
      </c>
      <c r="B33" s="389"/>
      <c r="C33" s="389"/>
      <c r="D33" s="389"/>
      <c r="E33" s="389"/>
      <c r="F33" s="389"/>
      <c r="G33" s="389"/>
      <c r="H33" s="389"/>
      <c r="I33" s="389"/>
      <c r="J33" s="389"/>
      <c r="K33" s="389"/>
      <c r="L33" s="389"/>
      <c r="M33" s="389"/>
      <c r="N33" s="389"/>
      <c r="O33" s="389"/>
    </row>
    <row r="34" spans="1:15" ht="21">
      <c r="A34" s="389" t="s">
        <v>357</v>
      </c>
      <c r="B34" s="389"/>
      <c r="C34" s="389"/>
      <c r="D34" s="389"/>
      <c r="E34" s="389"/>
      <c r="F34" s="389"/>
      <c r="G34" s="389"/>
      <c r="H34" s="389"/>
      <c r="I34" s="389"/>
      <c r="J34" s="389"/>
      <c r="K34" s="389"/>
      <c r="L34" s="389"/>
      <c r="M34" s="389"/>
      <c r="N34" s="389"/>
      <c r="O34" s="389"/>
    </row>
    <row r="35" spans="1:15" ht="18">
      <c r="A35" s="417" t="s">
        <v>0</v>
      </c>
      <c r="B35" s="326" t="s">
        <v>192</v>
      </c>
      <c r="C35" s="420" t="s">
        <v>3</v>
      </c>
      <c r="D35" s="295" t="s">
        <v>193</v>
      </c>
      <c r="E35" s="326" t="s">
        <v>167</v>
      </c>
      <c r="F35" s="423" t="s">
        <v>170</v>
      </c>
      <c r="G35" s="295" t="s">
        <v>171</v>
      </c>
      <c r="H35" s="296" t="s">
        <v>172</v>
      </c>
      <c r="I35" s="295" t="s">
        <v>174</v>
      </c>
      <c r="J35" s="295" t="s">
        <v>175</v>
      </c>
      <c r="K35" s="295" t="s">
        <v>178</v>
      </c>
      <c r="L35" s="295" t="s">
        <v>196</v>
      </c>
      <c r="M35" s="420" t="s">
        <v>195</v>
      </c>
      <c r="N35" s="423" t="s">
        <v>7</v>
      </c>
      <c r="O35" s="68"/>
    </row>
    <row r="36" spans="1:15" ht="18">
      <c r="A36" s="418"/>
      <c r="B36" s="327" t="s">
        <v>186</v>
      </c>
      <c r="C36" s="421"/>
      <c r="D36" s="297" t="s">
        <v>194</v>
      </c>
      <c r="E36" s="327" t="s">
        <v>168</v>
      </c>
      <c r="F36" s="424"/>
      <c r="G36" s="297" t="s">
        <v>181</v>
      </c>
      <c r="H36" s="297" t="s">
        <v>173</v>
      </c>
      <c r="I36" s="297" t="s">
        <v>127</v>
      </c>
      <c r="J36" s="297" t="s">
        <v>176</v>
      </c>
      <c r="K36" s="297" t="s">
        <v>197</v>
      </c>
      <c r="L36" s="297" t="s">
        <v>153</v>
      </c>
      <c r="M36" s="421"/>
      <c r="N36" s="424"/>
      <c r="O36" s="68"/>
    </row>
    <row r="37" spans="1:15" ht="18">
      <c r="A37" s="419"/>
      <c r="B37" s="328"/>
      <c r="C37" s="422"/>
      <c r="D37" s="298"/>
      <c r="E37" s="328" t="s">
        <v>169</v>
      </c>
      <c r="F37" s="425"/>
      <c r="G37" s="298"/>
      <c r="H37" s="298"/>
      <c r="I37" s="298"/>
      <c r="J37" s="298" t="s">
        <v>177</v>
      </c>
      <c r="K37" s="298" t="s">
        <v>145</v>
      </c>
      <c r="L37" s="298"/>
      <c r="M37" s="422"/>
      <c r="N37" s="425"/>
      <c r="O37" s="68"/>
    </row>
    <row r="38" spans="1:15" ht="18">
      <c r="A38" s="299" t="s">
        <v>6</v>
      </c>
      <c r="B38" s="300"/>
      <c r="C38" s="301"/>
      <c r="D38" s="301"/>
      <c r="E38" s="300"/>
      <c r="F38" s="301"/>
      <c r="G38" s="301"/>
      <c r="H38" s="301"/>
      <c r="I38" s="302"/>
      <c r="J38" s="301"/>
      <c r="K38" s="301"/>
      <c r="L38" s="301"/>
      <c r="M38" s="301"/>
      <c r="N38" s="300"/>
      <c r="O38" s="325"/>
    </row>
    <row r="39" spans="1:15" ht="18">
      <c r="A39" s="143" t="s">
        <v>7</v>
      </c>
      <c r="B39" s="303">
        <v>495165</v>
      </c>
      <c r="C39" s="303">
        <f t="shared" ref="C39:C47" si="3">SUM(D39:N39)</f>
        <v>10721012</v>
      </c>
      <c r="D39" s="304">
        <v>0</v>
      </c>
      <c r="E39" s="304">
        <v>0</v>
      </c>
      <c r="F39" s="304">
        <v>0</v>
      </c>
      <c r="G39" s="304">
        <v>0</v>
      </c>
      <c r="H39" s="304">
        <v>0</v>
      </c>
      <c r="I39" s="304">
        <v>0</v>
      </c>
      <c r="J39" s="304">
        <v>0</v>
      </c>
      <c r="K39" s="304">
        <v>0</v>
      </c>
      <c r="L39" s="304">
        <v>0</v>
      </c>
      <c r="M39" s="304">
        <v>0</v>
      </c>
      <c r="N39" s="304">
        <v>10721012</v>
      </c>
      <c r="O39" s="66"/>
    </row>
    <row r="40" spans="1:15" ht="18">
      <c r="A40" s="145" t="s">
        <v>19</v>
      </c>
      <c r="B40" s="303">
        <v>2322320</v>
      </c>
      <c r="C40" s="303">
        <f t="shared" si="3"/>
        <v>2311920</v>
      </c>
      <c r="D40" s="303">
        <v>2311920</v>
      </c>
      <c r="E40" s="303">
        <v>0</v>
      </c>
      <c r="F40" s="303">
        <v>0</v>
      </c>
      <c r="G40" s="303">
        <v>0</v>
      </c>
      <c r="H40" s="303">
        <v>0</v>
      </c>
      <c r="I40" s="303">
        <v>0</v>
      </c>
      <c r="J40" s="303">
        <v>0</v>
      </c>
      <c r="K40" s="303">
        <v>0</v>
      </c>
      <c r="L40" s="303">
        <v>0</v>
      </c>
      <c r="M40" s="303">
        <v>0</v>
      </c>
      <c r="N40" s="303">
        <v>0</v>
      </c>
      <c r="O40" s="66"/>
    </row>
    <row r="41" spans="1:15" ht="18">
      <c r="A41" s="145" t="s">
        <v>8</v>
      </c>
      <c r="B41" s="303">
        <v>5240800</v>
      </c>
      <c r="C41" s="303">
        <f t="shared" si="3"/>
        <v>7364429.7799999993</v>
      </c>
      <c r="D41" s="303">
        <v>3131057.46</v>
      </c>
      <c r="E41" s="303">
        <v>0</v>
      </c>
      <c r="F41" s="303">
        <v>2571849.3199999998</v>
      </c>
      <c r="G41" s="303">
        <v>0</v>
      </c>
      <c r="H41" s="303">
        <v>267620</v>
      </c>
      <c r="I41" s="303">
        <v>1102223</v>
      </c>
      <c r="J41" s="306" t="s">
        <v>249</v>
      </c>
      <c r="K41" s="303">
        <v>0</v>
      </c>
      <c r="L41" s="303">
        <v>0</v>
      </c>
      <c r="M41" s="303">
        <v>291680</v>
      </c>
      <c r="N41" s="303">
        <v>0</v>
      </c>
      <c r="O41" s="103"/>
    </row>
    <row r="42" spans="1:15" ht="18">
      <c r="A42" s="145" t="s">
        <v>9</v>
      </c>
      <c r="B42" s="303">
        <v>872700</v>
      </c>
      <c r="C42" s="303">
        <f t="shared" si="3"/>
        <v>1361253.25</v>
      </c>
      <c r="D42" s="303">
        <v>1269697.25</v>
      </c>
      <c r="E42" s="303">
        <v>0</v>
      </c>
      <c r="F42" s="303">
        <v>48056</v>
      </c>
      <c r="G42" s="303">
        <v>0</v>
      </c>
      <c r="H42" s="303">
        <v>0</v>
      </c>
      <c r="I42" s="303">
        <v>9000</v>
      </c>
      <c r="J42" s="306" t="s">
        <v>249</v>
      </c>
      <c r="K42" s="303">
        <v>0</v>
      </c>
      <c r="L42" s="303">
        <v>0</v>
      </c>
      <c r="M42" s="303">
        <v>34500</v>
      </c>
      <c r="N42" s="303">
        <v>0</v>
      </c>
      <c r="O42" s="66"/>
    </row>
    <row r="43" spans="1:15" ht="18">
      <c r="A43" s="145" t="s">
        <v>10</v>
      </c>
      <c r="B43" s="303">
        <v>3555900</v>
      </c>
      <c r="C43" s="303">
        <f t="shared" si="3"/>
        <v>2594771.79</v>
      </c>
      <c r="D43" s="303">
        <v>545558.05000000005</v>
      </c>
      <c r="E43" s="303">
        <v>4728</v>
      </c>
      <c r="F43" s="303">
        <v>1281471</v>
      </c>
      <c r="G43" s="303">
        <v>372504.74</v>
      </c>
      <c r="H43" s="303">
        <v>0</v>
      </c>
      <c r="I43" s="303">
        <v>188266</v>
      </c>
      <c r="J43" s="303">
        <v>13512</v>
      </c>
      <c r="K43" s="303">
        <v>156140</v>
      </c>
      <c r="L43" s="303">
        <v>0</v>
      </c>
      <c r="M43" s="303">
        <v>32592</v>
      </c>
      <c r="N43" s="303">
        <v>0</v>
      </c>
      <c r="O43" s="66"/>
    </row>
    <row r="44" spans="1:15" ht="18">
      <c r="A44" s="145" t="s">
        <v>11</v>
      </c>
      <c r="B44" s="303">
        <v>2767115</v>
      </c>
      <c r="C44" s="303">
        <f t="shared" si="3"/>
        <v>2218389.5</v>
      </c>
      <c r="D44" s="303">
        <v>211933.5</v>
      </c>
      <c r="E44" s="303">
        <v>0</v>
      </c>
      <c r="F44" s="303">
        <v>1627243</v>
      </c>
      <c r="G44" s="303">
        <v>105395</v>
      </c>
      <c r="H44" s="303">
        <v>10000</v>
      </c>
      <c r="I44" s="303">
        <v>147198</v>
      </c>
      <c r="J44" s="306" t="s">
        <v>249</v>
      </c>
      <c r="K44" s="303">
        <v>97434</v>
      </c>
      <c r="L44" s="303">
        <v>6681</v>
      </c>
      <c r="M44" s="303">
        <v>12505</v>
      </c>
      <c r="N44" s="303">
        <v>0</v>
      </c>
      <c r="O44" s="66"/>
    </row>
    <row r="45" spans="1:15" ht="18">
      <c r="A45" s="145" t="s">
        <v>12</v>
      </c>
      <c r="B45" s="303">
        <v>355000</v>
      </c>
      <c r="C45" s="303">
        <f t="shared" si="3"/>
        <v>310082.51</v>
      </c>
      <c r="D45" s="303">
        <v>219799.07</v>
      </c>
      <c r="E45" s="303">
        <v>0</v>
      </c>
      <c r="F45" s="303">
        <v>90283.44</v>
      </c>
      <c r="G45" s="303">
        <v>0</v>
      </c>
      <c r="H45" s="303">
        <v>0</v>
      </c>
      <c r="I45" s="303">
        <v>0</v>
      </c>
      <c r="J45" s="303">
        <v>0</v>
      </c>
      <c r="K45" s="303">
        <v>0</v>
      </c>
      <c r="L45" s="303">
        <v>0</v>
      </c>
      <c r="M45" s="303">
        <v>0</v>
      </c>
      <c r="N45" s="303">
        <v>0</v>
      </c>
      <c r="O45" s="66"/>
    </row>
    <row r="46" spans="1:15" ht="18">
      <c r="A46" s="145" t="s">
        <v>199</v>
      </c>
      <c r="B46" s="303">
        <v>159000</v>
      </c>
      <c r="C46" s="303">
        <f t="shared" si="3"/>
        <v>117956.5</v>
      </c>
      <c r="D46" s="303">
        <v>34456</v>
      </c>
      <c r="E46" s="303">
        <v>0</v>
      </c>
      <c r="F46" s="303">
        <v>22100</v>
      </c>
      <c r="G46" s="303">
        <v>0</v>
      </c>
      <c r="H46" s="303">
        <v>0</v>
      </c>
      <c r="I46" s="303">
        <v>61400.5</v>
      </c>
      <c r="J46" s="303">
        <v>0</v>
      </c>
      <c r="K46" s="303">
        <v>0</v>
      </c>
      <c r="L46" s="303">
        <v>0</v>
      </c>
      <c r="M46" s="306" t="s">
        <v>249</v>
      </c>
      <c r="N46" s="303">
        <v>0</v>
      </c>
      <c r="O46" s="66"/>
    </row>
    <row r="47" spans="1:15" ht="18">
      <c r="A47" s="145" t="s">
        <v>200</v>
      </c>
      <c r="B47" s="303">
        <v>10207000</v>
      </c>
      <c r="C47" s="303">
        <f t="shared" si="3"/>
        <v>18667400</v>
      </c>
      <c r="D47" s="306">
        <v>41600</v>
      </c>
      <c r="E47" s="303">
        <v>0</v>
      </c>
      <c r="F47" s="303">
        <v>0</v>
      </c>
      <c r="G47" s="303">
        <v>0</v>
      </c>
      <c r="H47" s="303">
        <v>0</v>
      </c>
      <c r="I47" s="306" t="s">
        <v>249</v>
      </c>
      <c r="J47" s="303">
        <v>0</v>
      </c>
      <c r="K47" s="303">
        <v>0</v>
      </c>
      <c r="L47" s="303">
        <v>18625800</v>
      </c>
      <c r="M47" s="303">
        <v>0</v>
      </c>
      <c r="N47" s="303">
        <v>0</v>
      </c>
      <c r="O47" s="66"/>
    </row>
    <row r="48" spans="1:15" ht="18">
      <c r="A48" s="145" t="s">
        <v>15</v>
      </c>
      <c r="B48" s="303">
        <v>25000</v>
      </c>
      <c r="C48" s="306">
        <v>25000</v>
      </c>
      <c r="D48" s="306">
        <v>25000</v>
      </c>
      <c r="E48" s="303">
        <v>0</v>
      </c>
      <c r="F48" s="303">
        <v>0</v>
      </c>
      <c r="G48" s="303">
        <v>0</v>
      </c>
      <c r="H48" s="303">
        <v>0</v>
      </c>
      <c r="I48" s="303">
        <v>0</v>
      </c>
      <c r="J48" s="303">
        <v>0</v>
      </c>
      <c r="K48" s="303">
        <v>0</v>
      </c>
      <c r="L48" s="306" t="s">
        <v>249</v>
      </c>
      <c r="M48" s="303">
        <v>0</v>
      </c>
      <c r="N48" s="303">
        <v>0</v>
      </c>
      <c r="O48" s="103"/>
    </row>
    <row r="49" spans="1:15" ht="18">
      <c r="A49" s="65" t="s">
        <v>2</v>
      </c>
      <c r="B49" s="304">
        <v>2757500</v>
      </c>
      <c r="C49" s="304">
        <f t="shared" ref="C49" si="4">SUM(D49:N49)</f>
        <v>2662500</v>
      </c>
      <c r="D49" s="304">
        <v>22000</v>
      </c>
      <c r="E49" s="304">
        <v>0</v>
      </c>
      <c r="F49" s="304">
        <v>2550000</v>
      </c>
      <c r="G49" s="304">
        <v>67500</v>
      </c>
      <c r="H49" s="304">
        <v>0</v>
      </c>
      <c r="I49" s="304">
        <v>0</v>
      </c>
      <c r="J49" s="305" t="s">
        <v>249</v>
      </c>
      <c r="K49" s="304">
        <v>23000</v>
      </c>
      <c r="L49" s="304">
        <v>0</v>
      </c>
      <c r="M49" s="304">
        <v>0</v>
      </c>
      <c r="N49" s="304">
        <v>0</v>
      </c>
      <c r="O49" s="66"/>
    </row>
    <row r="50" spans="1:15" ht="18.75" thickBot="1">
      <c r="A50" s="307" t="s">
        <v>17</v>
      </c>
      <c r="B50" s="308">
        <f>SUM(B39:B49)</f>
        <v>28757500</v>
      </c>
      <c r="C50" s="308">
        <f>SUM(C39:C49)</f>
        <v>48354715.329999998</v>
      </c>
      <c r="D50" s="308">
        <f>SUM(D39:D49)</f>
        <v>7813021.3300000001</v>
      </c>
      <c r="E50" s="308">
        <f t="shared" ref="E50:N50" si="5">SUM(E39:E49)</f>
        <v>4728</v>
      </c>
      <c r="F50" s="308">
        <f t="shared" si="5"/>
        <v>8191002.7600000007</v>
      </c>
      <c r="G50" s="308">
        <f t="shared" si="5"/>
        <v>545399.74</v>
      </c>
      <c r="H50" s="308">
        <f t="shared" si="5"/>
        <v>277620</v>
      </c>
      <c r="I50" s="308">
        <f t="shared" si="5"/>
        <v>1508087.5</v>
      </c>
      <c r="J50" s="308">
        <f t="shared" si="5"/>
        <v>13512</v>
      </c>
      <c r="K50" s="308">
        <f t="shared" si="5"/>
        <v>276574</v>
      </c>
      <c r="L50" s="308">
        <f t="shared" si="5"/>
        <v>18632481</v>
      </c>
      <c r="M50" s="308">
        <f t="shared" si="5"/>
        <v>371277</v>
      </c>
      <c r="N50" s="308">
        <f t="shared" si="5"/>
        <v>10721012</v>
      </c>
      <c r="O50" s="103"/>
    </row>
    <row r="51" spans="1:15" ht="18.75" thickTop="1">
      <c r="A51" s="309" t="s">
        <v>198</v>
      </c>
      <c r="B51" s="310"/>
      <c r="C51" s="310"/>
      <c r="D51" s="310"/>
      <c r="E51" s="310"/>
      <c r="F51" s="310"/>
      <c r="G51" s="310"/>
      <c r="H51" s="310"/>
      <c r="I51" s="310"/>
      <c r="J51" s="310"/>
      <c r="K51" s="310"/>
      <c r="L51" s="310"/>
      <c r="M51" s="310"/>
      <c r="N51" s="310"/>
      <c r="O51" s="66"/>
    </row>
    <row r="52" spans="1:15" ht="18">
      <c r="A52" s="154" t="s">
        <v>201</v>
      </c>
      <c r="B52" s="311">
        <v>234000</v>
      </c>
      <c r="C52" s="303">
        <v>265541.92</v>
      </c>
      <c r="D52" s="312"/>
      <c r="E52" s="312"/>
      <c r="F52" s="312"/>
      <c r="G52" s="312"/>
      <c r="H52" s="312"/>
      <c r="I52" s="312"/>
      <c r="J52" s="312"/>
      <c r="K52" s="312"/>
      <c r="L52" s="312"/>
      <c r="M52" s="312"/>
      <c r="N52" s="312"/>
      <c r="O52" s="66"/>
    </row>
    <row r="53" spans="1:15" ht="18">
      <c r="A53" s="154" t="s">
        <v>202</v>
      </c>
      <c r="B53" s="311">
        <v>309500</v>
      </c>
      <c r="C53" s="303">
        <v>605303.5</v>
      </c>
      <c r="D53" s="312"/>
      <c r="E53" s="312"/>
      <c r="F53" s="312"/>
      <c r="G53" s="312"/>
      <c r="H53" s="312"/>
      <c r="I53" s="312"/>
      <c r="J53" s="312"/>
      <c r="K53" s="312"/>
      <c r="L53" s="312"/>
      <c r="M53" s="312"/>
      <c r="N53" s="312"/>
      <c r="O53" s="66"/>
    </row>
    <row r="54" spans="1:15" ht="18">
      <c r="A54" s="154" t="s">
        <v>4</v>
      </c>
      <c r="B54" s="311">
        <v>102000</v>
      </c>
      <c r="C54" s="303">
        <v>208344.42</v>
      </c>
      <c r="D54" s="312"/>
      <c r="E54" s="312"/>
      <c r="F54" s="312"/>
      <c r="G54" s="312"/>
      <c r="H54" s="312"/>
      <c r="I54" s="312"/>
      <c r="J54" s="312"/>
      <c r="K54" s="312"/>
      <c r="L54" s="312"/>
      <c r="M54" s="312"/>
      <c r="N54" s="312"/>
      <c r="O54" s="66"/>
    </row>
    <row r="55" spans="1:15" ht="18">
      <c r="A55" s="154" t="s">
        <v>20</v>
      </c>
      <c r="B55" s="311">
        <v>60000</v>
      </c>
      <c r="C55" s="303">
        <v>67000</v>
      </c>
      <c r="D55" s="312"/>
      <c r="E55" s="312"/>
      <c r="F55" s="312"/>
      <c r="G55" s="312"/>
      <c r="H55" s="312"/>
      <c r="I55" s="312"/>
      <c r="J55" s="312"/>
      <c r="K55" s="312"/>
      <c r="L55" s="312"/>
      <c r="M55" s="312"/>
      <c r="N55" s="312"/>
      <c r="O55" s="66"/>
    </row>
    <row r="56" spans="1:15" ht="18">
      <c r="A56" s="154" t="s">
        <v>22</v>
      </c>
      <c r="B56" s="311">
        <v>14202000</v>
      </c>
      <c r="C56" s="303">
        <v>18537442.379999999</v>
      </c>
      <c r="D56" s="312"/>
      <c r="E56" s="312"/>
      <c r="F56" s="312"/>
      <c r="G56" s="312"/>
      <c r="H56" s="312"/>
      <c r="I56" s="312"/>
      <c r="J56" s="312"/>
      <c r="K56" s="312"/>
      <c r="L56" s="312"/>
      <c r="M56" s="312"/>
      <c r="N56" s="312"/>
      <c r="O56" s="66"/>
    </row>
    <row r="57" spans="1:15" ht="18">
      <c r="A57" s="154" t="s">
        <v>23</v>
      </c>
      <c r="B57" s="311">
        <v>13850000</v>
      </c>
      <c r="C57" s="303">
        <v>11914888</v>
      </c>
      <c r="D57" s="312"/>
      <c r="E57" s="312"/>
      <c r="F57" s="312"/>
      <c r="G57" s="312"/>
      <c r="H57" s="312"/>
      <c r="I57" s="312"/>
      <c r="J57" s="312"/>
      <c r="K57" s="312"/>
      <c r="L57" s="312"/>
      <c r="M57" s="312"/>
      <c r="N57" s="312"/>
      <c r="O57" s="66"/>
    </row>
    <row r="58" spans="1:15" ht="18">
      <c r="A58" s="154" t="s">
        <v>203</v>
      </c>
      <c r="B58" s="313"/>
      <c r="C58" s="304">
        <v>17034048</v>
      </c>
      <c r="D58" s="331"/>
      <c r="E58" s="331"/>
      <c r="F58" s="331"/>
      <c r="G58" s="331"/>
      <c r="H58" s="331"/>
      <c r="I58" s="331"/>
      <c r="J58" s="331"/>
      <c r="K58" s="331"/>
      <c r="L58" s="331"/>
      <c r="M58" s="331"/>
      <c r="N58" s="331"/>
      <c r="O58" s="66"/>
    </row>
    <row r="59" spans="1:15" ht="18">
      <c r="A59" s="154" t="s">
        <v>5</v>
      </c>
      <c r="B59" s="313"/>
      <c r="C59" s="304">
        <v>4963500</v>
      </c>
      <c r="D59" s="304"/>
      <c r="E59" s="304"/>
      <c r="F59" s="304"/>
      <c r="G59" s="304"/>
      <c r="H59" s="304"/>
      <c r="I59" s="304"/>
      <c r="J59" s="304"/>
      <c r="K59" s="304"/>
      <c r="L59" s="304"/>
      <c r="M59" s="304"/>
      <c r="N59" s="304"/>
      <c r="O59" s="66"/>
    </row>
    <row r="60" spans="1:15" ht="18.75" thickBot="1">
      <c r="A60" s="307" t="s">
        <v>204</v>
      </c>
      <c r="B60" s="314">
        <f>SUM(B52:B59)</f>
        <v>28757500</v>
      </c>
      <c r="C60" s="308">
        <f>SUM(C52:C59)</f>
        <v>53596068.219999999</v>
      </c>
      <c r="D60" s="308"/>
      <c r="E60" s="308"/>
      <c r="F60" s="308"/>
      <c r="G60" s="308"/>
      <c r="H60" s="308"/>
      <c r="I60" s="308"/>
      <c r="J60" s="308"/>
      <c r="K60" s="308"/>
      <c r="L60" s="308"/>
      <c r="M60" s="308"/>
      <c r="N60" s="308"/>
      <c r="O60" s="103">
        <f>SUM(C60)</f>
        <v>53596068.219999999</v>
      </c>
    </row>
    <row r="61" spans="1:15" ht="19.5" thickTop="1" thickBot="1">
      <c r="A61" s="315" t="s">
        <v>205</v>
      </c>
      <c r="B61" s="1"/>
      <c r="C61" s="316">
        <f>C60-C50</f>
        <v>5241352.8900000006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02">
        <f>O50-O60</f>
        <v>-53596068.219999999</v>
      </c>
    </row>
    <row r="62" spans="1:15" ht="15" thickTop="1"/>
  </sheetData>
  <mergeCells count="16">
    <mergeCell ref="A32:O32"/>
    <mergeCell ref="A33:O33"/>
    <mergeCell ref="A34:O34"/>
    <mergeCell ref="A35:A37"/>
    <mergeCell ref="C35:C37"/>
    <mergeCell ref="F35:F37"/>
    <mergeCell ref="M35:M37"/>
    <mergeCell ref="N35:N37"/>
    <mergeCell ref="A1:O1"/>
    <mergeCell ref="A2:O2"/>
    <mergeCell ref="A3:O3"/>
    <mergeCell ref="A5:A7"/>
    <mergeCell ref="C5:C7"/>
    <mergeCell ref="F5:F7"/>
    <mergeCell ref="M5:M7"/>
    <mergeCell ref="N5:N7"/>
  </mergeCells>
  <pageMargins left="0.27" right="0.17" top="0.32" bottom="0.16" header="0.22" footer="0.19"/>
  <pageSetup paperSize="9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C42"/>
  <sheetViews>
    <sheetView topLeftCell="A10" workbookViewId="0">
      <selection activeCell="B27" sqref="B27"/>
    </sheetView>
  </sheetViews>
  <sheetFormatPr defaultRowHeight="14.25"/>
  <cols>
    <col min="1" max="1" width="16.25" customWidth="1"/>
    <col min="2" max="2" width="53.75" customWidth="1"/>
    <col min="3" max="3" width="10.125" customWidth="1"/>
  </cols>
  <sheetData>
    <row r="1" spans="1:3" ht="21">
      <c r="A1" s="389" t="s">
        <v>298</v>
      </c>
      <c r="B1" s="389"/>
      <c r="C1" s="389"/>
    </row>
    <row r="2" spans="1:3" ht="21">
      <c r="A2" s="389" t="s">
        <v>279</v>
      </c>
      <c r="B2" s="389"/>
      <c r="C2" s="389"/>
    </row>
    <row r="3" spans="1:3" ht="21">
      <c r="A3" s="389" t="s">
        <v>344</v>
      </c>
      <c r="B3" s="389"/>
      <c r="C3" s="389"/>
    </row>
    <row r="4" spans="1:3" ht="21">
      <c r="A4" s="5" t="s">
        <v>270</v>
      </c>
      <c r="B4" s="5"/>
      <c r="C4" s="3"/>
    </row>
    <row r="5" spans="1:3" ht="21">
      <c r="A5" s="5" t="s">
        <v>280</v>
      </c>
      <c r="B5" s="5"/>
      <c r="C5" s="3"/>
    </row>
    <row r="6" spans="1:3" ht="21">
      <c r="A6" s="33"/>
      <c r="B6" s="33"/>
      <c r="C6" s="33"/>
    </row>
    <row r="7" spans="1:3" ht="21">
      <c r="A7" s="33" t="s">
        <v>14</v>
      </c>
      <c r="B7" s="195" t="s">
        <v>373</v>
      </c>
      <c r="C7" s="177">
        <v>1378000</v>
      </c>
    </row>
    <row r="8" spans="1:3" ht="21">
      <c r="A8" s="33"/>
      <c r="B8" s="195" t="s">
        <v>374</v>
      </c>
      <c r="C8" s="177">
        <v>192000</v>
      </c>
    </row>
    <row r="9" spans="1:3" ht="21">
      <c r="A9" s="33"/>
      <c r="B9" s="195" t="s">
        <v>375</v>
      </c>
      <c r="C9" s="177"/>
    </row>
    <row r="10" spans="1:3" ht="21">
      <c r="A10" s="33"/>
      <c r="B10" s="195" t="s">
        <v>376</v>
      </c>
      <c r="C10" s="177"/>
    </row>
    <row r="11" spans="1:3" ht="21">
      <c r="A11" s="33"/>
      <c r="B11" s="195" t="s">
        <v>377</v>
      </c>
      <c r="C11" s="177"/>
    </row>
    <row r="12" spans="1:3" ht="21">
      <c r="A12" s="33"/>
      <c r="B12" s="195" t="s">
        <v>378</v>
      </c>
      <c r="C12" s="177"/>
    </row>
    <row r="13" spans="1:3" ht="21">
      <c r="A13" s="33"/>
      <c r="B13" s="195" t="s">
        <v>379</v>
      </c>
      <c r="C13" s="177"/>
    </row>
    <row r="14" spans="1:3" ht="21">
      <c r="A14" s="33"/>
      <c r="B14" s="195" t="s">
        <v>380</v>
      </c>
      <c r="C14" s="177"/>
    </row>
    <row r="15" spans="1:3" ht="21">
      <c r="A15" s="33"/>
      <c r="B15" s="195" t="s">
        <v>381</v>
      </c>
      <c r="C15" s="177"/>
    </row>
    <row r="16" spans="1:3" ht="21">
      <c r="A16" s="33"/>
      <c r="B16" s="195" t="s">
        <v>382</v>
      </c>
      <c r="C16" s="177">
        <v>257000</v>
      </c>
    </row>
    <row r="17" spans="1:3" ht="21">
      <c r="A17" s="33"/>
      <c r="B17" s="195" t="s">
        <v>383</v>
      </c>
      <c r="C17" s="177">
        <v>668000</v>
      </c>
    </row>
    <row r="18" spans="1:3" ht="21">
      <c r="A18" s="33"/>
      <c r="B18" s="195" t="s">
        <v>384</v>
      </c>
      <c r="C18" s="177">
        <v>313000</v>
      </c>
    </row>
    <row r="19" spans="1:3" ht="21">
      <c r="A19" s="33"/>
      <c r="B19" s="195" t="s">
        <v>385</v>
      </c>
      <c r="C19" s="177">
        <v>210000</v>
      </c>
    </row>
    <row r="20" spans="1:3" ht="21">
      <c r="A20" s="33"/>
      <c r="B20" s="195"/>
      <c r="C20" s="185">
        <v>105000</v>
      </c>
    </row>
    <row r="21" spans="1:3" ht="21">
      <c r="A21" s="426" t="s">
        <v>3</v>
      </c>
      <c r="B21" s="426"/>
      <c r="C21" s="196">
        <f>SUM(C7:C20)</f>
        <v>3123000</v>
      </c>
    </row>
    <row r="22" spans="1:3" ht="21">
      <c r="A22" s="3"/>
      <c r="B22" s="3"/>
      <c r="C22" s="3"/>
    </row>
    <row r="23" spans="1:3" ht="21">
      <c r="A23" s="5" t="s">
        <v>281</v>
      </c>
      <c r="B23" s="5"/>
      <c r="C23" s="3"/>
    </row>
    <row r="24" spans="1:3" ht="21">
      <c r="A24" s="33"/>
      <c r="B24" s="33"/>
      <c r="C24" s="33"/>
    </row>
    <row r="25" spans="1:3" ht="21">
      <c r="A25" s="33" t="s">
        <v>14</v>
      </c>
      <c r="B25" s="195" t="s">
        <v>282</v>
      </c>
      <c r="C25" s="177"/>
    </row>
    <row r="26" spans="1:3" ht="21">
      <c r="A26" s="33"/>
      <c r="B26" s="195" t="s">
        <v>283</v>
      </c>
      <c r="C26" s="177">
        <v>1036827</v>
      </c>
    </row>
    <row r="27" spans="1:3" ht="21">
      <c r="A27" s="33"/>
      <c r="B27" s="195" t="s">
        <v>284</v>
      </c>
      <c r="C27" s="177"/>
    </row>
    <row r="28" spans="1:3" ht="21">
      <c r="A28" s="33"/>
      <c r="B28" s="195" t="s">
        <v>285</v>
      </c>
      <c r="C28" s="185">
        <v>1495000</v>
      </c>
    </row>
    <row r="29" spans="1:3" ht="21">
      <c r="A29" s="426" t="s">
        <v>3</v>
      </c>
      <c r="B29" s="426"/>
      <c r="C29" s="196">
        <f>SUM(C25:C28)</f>
        <v>2531827</v>
      </c>
    </row>
    <row r="30" spans="1:3" s="3" customFormat="1" ht="21.75" thickBot="1">
      <c r="B30" s="5" t="s">
        <v>263</v>
      </c>
      <c r="C30" s="186">
        <f>C21+C29</f>
        <v>5654827</v>
      </c>
    </row>
    <row r="31" spans="1:3" s="3" customFormat="1" ht="21.75" thickTop="1">
      <c r="B31" s="5"/>
      <c r="C31" s="191"/>
    </row>
    <row r="32" spans="1:3" s="3" customFormat="1" ht="21">
      <c r="B32" s="5"/>
      <c r="C32" s="191"/>
    </row>
    <row r="33" spans="1:3" s="3" customFormat="1" ht="21"/>
    <row r="34" spans="1:3" s="3" customFormat="1" ht="21">
      <c r="A34" s="5" t="s">
        <v>248</v>
      </c>
      <c r="B34" s="5"/>
      <c r="C34" s="5"/>
    </row>
    <row r="35" spans="1:3" s="3" customFormat="1" ht="21">
      <c r="A35" s="3" t="s">
        <v>302</v>
      </c>
    </row>
    <row r="36" spans="1:3" s="3" customFormat="1" ht="21">
      <c r="A36" s="3" t="s">
        <v>303</v>
      </c>
    </row>
    <row r="37" spans="1:3" s="3" customFormat="1" ht="21"/>
    <row r="38" spans="1:3" s="3" customFormat="1" ht="21"/>
    <row r="39" spans="1:3" s="3" customFormat="1" ht="21"/>
    <row r="40" spans="1:3" s="3" customFormat="1" ht="21"/>
    <row r="41" spans="1:3" s="3" customFormat="1" ht="21"/>
    <row r="42" spans="1:3" s="3" customFormat="1" ht="21"/>
  </sheetData>
  <mergeCells count="5">
    <mergeCell ref="A29:B29"/>
    <mergeCell ref="A21:B21"/>
    <mergeCell ref="A1:C1"/>
    <mergeCell ref="A2:C2"/>
    <mergeCell ref="A3:C3"/>
  </mergeCells>
  <pageMargins left="0.70866141732283472" right="0.31496062992125984" top="0.74803149606299213" bottom="0.74803149606299213" header="0.31496062992125984" footer="0.31496062992125984"/>
  <pageSetup paperSize="9" orientation="portrait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J39"/>
  <sheetViews>
    <sheetView workbookViewId="0">
      <selection activeCell="G6" sqref="G6"/>
    </sheetView>
  </sheetViews>
  <sheetFormatPr defaultRowHeight="23.25"/>
  <cols>
    <col min="1" max="1" width="7.75" style="4" customWidth="1"/>
    <col min="2" max="2" width="21.375" style="4" customWidth="1"/>
    <col min="3" max="3" width="43.875" style="4" customWidth="1"/>
    <col min="4" max="4" width="13.25" style="87" customWidth="1"/>
    <col min="5" max="5" width="9" style="4"/>
    <col min="6" max="6" width="16.375" style="4" customWidth="1"/>
    <col min="7" max="16384" width="9" style="4"/>
  </cols>
  <sheetData>
    <row r="1" spans="1:6">
      <c r="B1" s="361" t="s">
        <v>298</v>
      </c>
      <c r="C1" s="361"/>
      <c r="D1" s="361"/>
    </row>
    <row r="2" spans="1:6">
      <c r="B2" s="361" t="s">
        <v>279</v>
      </c>
      <c r="C2" s="361"/>
      <c r="D2" s="361"/>
    </row>
    <row r="3" spans="1:6">
      <c r="B3" s="361" t="s">
        <v>359</v>
      </c>
      <c r="C3" s="361"/>
      <c r="D3" s="361"/>
    </row>
    <row r="4" spans="1:6" s="3" customFormat="1" ht="24" customHeight="1">
      <c r="A4" s="5" t="s">
        <v>266</v>
      </c>
      <c r="B4" s="5"/>
      <c r="D4" s="76"/>
    </row>
    <row r="5" spans="1:6" s="3" customFormat="1" ht="24" customHeight="1">
      <c r="A5" s="5" t="s">
        <v>294</v>
      </c>
      <c r="B5" s="5"/>
      <c r="D5" s="76"/>
    </row>
    <row r="6" spans="1:6" s="3" customFormat="1" ht="26.25" customHeight="1">
      <c r="A6" s="198" t="s">
        <v>293</v>
      </c>
      <c r="B6" s="198" t="s">
        <v>58</v>
      </c>
      <c r="C6" s="198" t="s">
        <v>59</v>
      </c>
      <c r="D6" s="199" t="s">
        <v>24</v>
      </c>
    </row>
    <row r="7" spans="1:6" s="3" customFormat="1" ht="21">
      <c r="A7" s="225">
        <v>1</v>
      </c>
      <c r="B7" s="200" t="s">
        <v>591</v>
      </c>
      <c r="C7" s="114" t="s">
        <v>593</v>
      </c>
      <c r="D7" s="201">
        <v>22000</v>
      </c>
    </row>
    <row r="8" spans="1:6" s="3" customFormat="1" ht="21">
      <c r="A8" s="114"/>
      <c r="B8" s="114"/>
      <c r="C8" s="114" t="s">
        <v>588</v>
      </c>
      <c r="D8" s="116"/>
      <c r="F8" s="80"/>
    </row>
    <row r="9" spans="1:6" s="3" customFormat="1" ht="21">
      <c r="A9" s="114"/>
      <c r="B9" s="114"/>
      <c r="C9" s="114" t="s">
        <v>589</v>
      </c>
      <c r="D9" s="116"/>
    </row>
    <row r="10" spans="1:6" s="3" customFormat="1" ht="21">
      <c r="A10" s="120"/>
      <c r="B10" s="114"/>
      <c r="C10" s="114" t="s">
        <v>590</v>
      </c>
      <c r="D10" s="116"/>
    </row>
    <row r="11" spans="1:6" s="3" customFormat="1" ht="21">
      <c r="A11" s="317"/>
      <c r="B11" s="202"/>
      <c r="C11" s="202"/>
      <c r="D11" s="203"/>
    </row>
    <row r="12" spans="1:6" s="3" customFormat="1" ht="21">
      <c r="A12" s="317">
        <v>2</v>
      </c>
      <c r="B12" s="202" t="s">
        <v>268</v>
      </c>
      <c r="C12" s="202" t="s">
        <v>592</v>
      </c>
      <c r="D12" s="203">
        <v>6500</v>
      </c>
    </row>
    <row r="13" spans="1:6" s="3" customFormat="1" ht="21">
      <c r="A13" s="317"/>
      <c r="B13" s="202"/>
      <c r="C13" s="202"/>
      <c r="D13" s="203"/>
    </row>
    <row r="14" spans="1:6" s="3" customFormat="1" ht="21">
      <c r="A14" s="193"/>
      <c r="B14" s="193"/>
      <c r="C14" s="193"/>
      <c r="D14" s="204"/>
    </row>
    <row r="15" spans="1:6" s="3" customFormat="1" ht="21.75" thickBot="1">
      <c r="A15" s="226"/>
      <c r="B15" s="205"/>
      <c r="C15" s="206" t="s">
        <v>263</v>
      </c>
      <c r="D15" s="207">
        <f>SUM(D7:D14)</f>
        <v>28500</v>
      </c>
    </row>
    <row r="16" spans="1:6" ht="24" thickTop="1"/>
    <row r="17" spans="1:10">
      <c r="A17" s="5" t="s">
        <v>248</v>
      </c>
      <c r="B17" s="5"/>
      <c r="C17" s="5"/>
      <c r="D17" s="3"/>
      <c r="E17" s="3"/>
      <c r="F17" s="3"/>
      <c r="G17" s="3"/>
      <c r="H17" s="3"/>
      <c r="I17" s="3"/>
      <c r="J17" s="44"/>
    </row>
    <row r="18" spans="1:10">
      <c r="A18" s="3" t="s">
        <v>302</v>
      </c>
      <c r="B18" s="3"/>
      <c r="C18" s="3"/>
      <c r="D18" s="3"/>
      <c r="E18" s="3"/>
      <c r="F18" s="3"/>
      <c r="G18" s="3"/>
      <c r="H18" s="3"/>
      <c r="I18" s="3"/>
      <c r="J18" s="44"/>
    </row>
    <row r="19" spans="1:10">
      <c r="A19" s="3" t="s">
        <v>303</v>
      </c>
      <c r="B19" s="3"/>
      <c r="C19" s="3"/>
      <c r="D19" s="3"/>
      <c r="E19" s="3"/>
      <c r="F19" s="3"/>
      <c r="G19" s="3"/>
      <c r="H19" s="3"/>
      <c r="I19" s="3"/>
      <c r="J19" s="44"/>
    </row>
    <row r="20" spans="1:10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2" spans="1:10">
      <c r="A22" s="187"/>
      <c r="B22" s="187"/>
      <c r="C22" s="187"/>
      <c r="D22" s="224"/>
    </row>
    <row r="23" spans="1:10">
      <c r="A23" s="187"/>
      <c r="B23" s="187"/>
      <c r="C23" s="187"/>
      <c r="D23" s="224"/>
    </row>
    <row r="24" spans="1:10">
      <c r="A24" s="187"/>
      <c r="B24" s="187"/>
      <c r="C24" s="187"/>
      <c r="D24" s="224"/>
    </row>
    <row r="25" spans="1:10">
      <c r="A25" s="187"/>
      <c r="B25" s="187"/>
      <c r="C25" s="187"/>
      <c r="D25" s="224"/>
    </row>
    <row r="26" spans="1:10">
      <c r="A26" s="187"/>
      <c r="B26" s="187"/>
      <c r="C26" s="187"/>
      <c r="D26" s="224"/>
    </row>
    <row r="27" spans="1:10">
      <c r="A27" s="187"/>
      <c r="B27" s="187"/>
      <c r="C27" s="187"/>
      <c r="D27" s="224"/>
    </row>
    <row r="28" spans="1:10">
      <c r="A28" s="187"/>
      <c r="B28" s="187"/>
      <c r="C28" s="187"/>
      <c r="D28" s="224"/>
    </row>
    <row r="29" spans="1:10">
      <c r="A29" s="187"/>
      <c r="B29" s="187"/>
      <c r="C29" s="187"/>
      <c r="D29" s="224"/>
    </row>
    <row r="30" spans="1:10">
      <c r="A30" s="187"/>
      <c r="B30" s="187"/>
      <c r="C30" s="187"/>
      <c r="D30" s="224"/>
    </row>
    <row r="31" spans="1:10">
      <c r="A31" s="187"/>
      <c r="B31" s="187"/>
      <c r="C31" s="187"/>
      <c r="D31" s="224"/>
    </row>
    <row r="35" spans="4:4">
      <c r="D35" s="4"/>
    </row>
    <row r="36" spans="4:4">
      <c r="D36" s="4"/>
    </row>
    <row r="37" spans="4:4">
      <c r="D37" s="4"/>
    </row>
    <row r="38" spans="4:4">
      <c r="D38" s="4"/>
    </row>
    <row r="39" spans="4:4">
      <c r="D39" s="4"/>
    </row>
  </sheetData>
  <mergeCells count="3">
    <mergeCell ref="B1:D1"/>
    <mergeCell ref="B2:D2"/>
    <mergeCell ref="B3:D3"/>
  </mergeCells>
  <pageMargins left="0.78" right="0.11811023622047245" top="0.8" bottom="0.35433070866141736" header="0.31496062992125984" footer="0.31496062992125984"/>
  <pageSetup paperSize="9" orientation="portrait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H54"/>
  <sheetViews>
    <sheetView workbookViewId="0">
      <selection activeCell="E33" sqref="E33:G33"/>
    </sheetView>
  </sheetViews>
  <sheetFormatPr defaultRowHeight="14.25"/>
  <cols>
    <col min="1" max="1" width="10.875" customWidth="1"/>
    <col min="2" max="2" width="12.25" customWidth="1"/>
    <col min="3" max="3" width="46.375" customWidth="1"/>
    <col min="4" max="4" width="10.625" customWidth="1"/>
    <col min="7" max="7" width="10.625" customWidth="1"/>
    <col min="8" max="8" width="11.5" customWidth="1"/>
  </cols>
  <sheetData>
    <row r="1" spans="1:8" ht="21">
      <c r="A1" s="389" t="s">
        <v>298</v>
      </c>
      <c r="B1" s="389"/>
      <c r="C1" s="389"/>
      <c r="D1" s="389"/>
      <c r="E1" s="389"/>
      <c r="F1" s="389"/>
      <c r="G1" s="389"/>
      <c r="H1" s="389"/>
    </row>
    <row r="2" spans="1:8" ht="21">
      <c r="A2" s="389" t="s">
        <v>279</v>
      </c>
      <c r="B2" s="389"/>
      <c r="C2" s="389"/>
      <c r="D2" s="389"/>
      <c r="E2" s="389"/>
      <c r="F2" s="389"/>
      <c r="G2" s="389"/>
      <c r="H2" s="389"/>
    </row>
    <row r="3" spans="1:8" ht="21">
      <c r="A3" s="389" t="s">
        <v>344</v>
      </c>
      <c r="B3" s="389"/>
      <c r="C3" s="389"/>
      <c r="D3" s="389"/>
      <c r="E3" s="389"/>
      <c r="F3" s="389"/>
      <c r="G3" s="389"/>
      <c r="H3" s="389"/>
    </row>
    <row r="4" spans="1:8" ht="21">
      <c r="A4" s="5" t="s">
        <v>287</v>
      </c>
      <c r="B4" s="5"/>
      <c r="C4" s="3"/>
    </row>
    <row r="5" spans="1:8" ht="21">
      <c r="A5" s="5" t="s">
        <v>288</v>
      </c>
      <c r="B5" s="5"/>
      <c r="C5" s="3"/>
    </row>
    <row r="6" spans="1:8" ht="21">
      <c r="A6" s="33"/>
      <c r="B6" s="33"/>
      <c r="C6" s="33"/>
    </row>
    <row r="7" spans="1:8" ht="21">
      <c r="A7" s="182" t="s">
        <v>57</v>
      </c>
      <c r="B7" s="214" t="s">
        <v>58</v>
      </c>
      <c r="C7" s="213" t="s">
        <v>59</v>
      </c>
      <c r="D7" s="197" t="s">
        <v>290</v>
      </c>
      <c r="E7" s="219" t="s">
        <v>82</v>
      </c>
      <c r="F7" s="219" t="s">
        <v>86</v>
      </c>
      <c r="G7" s="219" t="s">
        <v>83</v>
      </c>
      <c r="H7" s="219" t="s">
        <v>291</v>
      </c>
    </row>
    <row r="8" spans="1:8" ht="21">
      <c r="A8" s="10"/>
      <c r="B8" s="215"/>
      <c r="C8" s="212"/>
      <c r="D8" s="217" t="s">
        <v>81</v>
      </c>
      <c r="E8" s="218"/>
      <c r="F8" s="218"/>
      <c r="G8" s="218"/>
      <c r="H8" s="218"/>
    </row>
    <row r="9" spans="1:8" ht="21">
      <c r="A9" s="200" t="s">
        <v>5</v>
      </c>
      <c r="B9" s="220" t="s">
        <v>292</v>
      </c>
      <c r="C9" s="9" t="s">
        <v>360</v>
      </c>
      <c r="D9" s="73">
        <v>498400</v>
      </c>
      <c r="E9" s="73">
        <v>497000</v>
      </c>
      <c r="F9" s="73">
        <v>497000</v>
      </c>
      <c r="G9" s="73">
        <f>D9-E9</f>
        <v>1400</v>
      </c>
      <c r="H9" s="221"/>
    </row>
    <row r="10" spans="1:8" ht="21">
      <c r="A10" s="236"/>
      <c r="B10" s="237"/>
      <c r="C10" s="114"/>
      <c r="D10" s="244"/>
      <c r="E10" s="244"/>
      <c r="F10" s="244"/>
      <c r="G10" s="244"/>
      <c r="H10" s="238"/>
    </row>
    <row r="11" spans="1:8" ht="21">
      <c r="A11" s="236"/>
      <c r="B11" s="237"/>
      <c r="C11" s="114" t="s">
        <v>362</v>
      </c>
      <c r="D11" s="244">
        <v>492700</v>
      </c>
      <c r="E11" s="244">
        <v>492000</v>
      </c>
      <c r="F11" s="244">
        <v>492000</v>
      </c>
      <c r="G11" s="244">
        <f t="shared" ref="G11:G23" si="0">D11-E11</f>
        <v>700</v>
      </c>
      <c r="H11" s="238"/>
    </row>
    <row r="12" spans="1:8" ht="21">
      <c r="A12" s="236"/>
      <c r="B12" s="237"/>
      <c r="C12" s="124"/>
      <c r="D12" s="244"/>
      <c r="E12" s="244"/>
      <c r="F12" s="244"/>
      <c r="G12" s="244"/>
      <c r="H12" s="238"/>
    </row>
    <row r="13" spans="1:8" ht="21">
      <c r="A13" s="236"/>
      <c r="B13" s="237"/>
      <c r="C13" s="114" t="s">
        <v>361</v>
      </c>
      <c r="D13" s="244">
        <v>492700</v>
      </c>
      <c r="E13" s="244">
        <v>492000</v>
      </c>
      <c r="F13" s="244">
        <v>492000</v>
      </c>
      <c r="G13" s="244">
        <f t="shared" si="0"/>
        <v>700</v>
      </c>
      <c r="H13" s="238"/>
    </row>
    <row r="14" spans="1:8" ht="21">
      <c r="A14" s="236"/>
      <c r="B14" s="237"/>
      <c r="C14" s="114"/>
      <c r="D14" s="244"/>
      <c r="E14" s="244"/>
      <c r="F14" s="244"/>
      <c r="G14" s="244"/>
      <c r="H14" s="238"/>
    </row>
    <row r="15" spans="1:8" ht="21">
      <c r="A15" s="236"/>
      <c r="B15" s="237"/>
      <c r="C15" s="114" t="s">
        <v>363</v>
      </c>
      <c r="D15" s="244">
        <v>492700</v>
      </c>
      <c r="E15" s="244">
        <v>492000</v>
      </c>
      <c r="F15" s="244">
        <v>492000</v>
      </c>
      <c r="G15" s="244">
        <f t="shared" si="0"/>
        <v>700</v>
      </c>
      <c r="H15" s="238"/>
    </row>
    <row r="16" spans="1:8" ht="21">
      <c r="A16" s="236"/>
      <c r="B16" s="237"/>
      <c r="C16" s="114"/>
      <c r="D16" s="244"/>
      <c r="E16" s="244"/>
      <c r="F16" s="244"/>
      <c r="G16" s="244"/>
      <c r="H16" s="238"/>
    </row>
    <row r="17" spans="1:8" ht="21">
      <c r="A17" s="236"/>
      <c r="B17" s="237"/>
      <c r="C17" s="114" t="s">
        <v>364</v>
      </c>
      <c r="D17" s="244">
        <v>492700</v>
      </c>
      <c r="E17" s="244">
        <v>492000</v>
      </c>
      <c r="F17" s="244">
        <v>492000</v>
      </c>
      <c r="G17" s="244">
        <f t="shared" si="0"/>
        <v>700</v>
      </c>
      <c r="H17" s="238"/>
    </row>
    <row r="18" spans="1:8" ht="21">
      <c r="A18" s="236"/>
      <c r="B18" s="237"/>
      <c r="C18" s="124"/>
      <c r="D18" s="244"/>
      <c r="E18" s="244"/>
      <c r="F18" s="244"/>
      <c r="G18" s="244"/>
      <c r="H18" s="238"/>
    </row>
    <row r="19" spans="1:8" ht="21">
      <c r="A19" s="236"/>
      <c r="B19" s="237"/>
      <c r="C19" s="114" t="s">
        <v>365</v>
      </c>
      <c r="D19" s="244">
        <v>468000</v>
      </c>
      <c r="E19" s="244">
        <v>467000</v>
      </c>
      <c r="F19" s="244">
        <v>467000</v>
      </c>
      <c r="G19" s="244">
        <f t="shared" si="0"/>
        <v>1000</v>
      </c>
      <c r="H19" s="238"/>
    </row>
    <row r="20" spans="1:8" ht="21">
      <c r="A20" s="236"/>
      <c r="B20" s="237"/>
      <c r="C20" s="124"/>
      <c r="D20" s="244"/>
      <c r="E20" s="244"/>
      <c r="F20" s="244"/>
      <c r="G20" s="244"/>
      <c r="H20" s="238"/>
    </row>
    <row r="21" spans="1:8" ht="21">
      <c r="A21" s="236"/>
      <c r="B21" s="237"/>
      <c r="C21" s="114" t="s">
        <v>366</v>
      </c>
      <c r="D21" s="244">
        <v>492700</v>
      </c>
      <c r="E21" s="244">
        <v>492000</v>
      </c>
      <c r="F21" s="244">
        <v>492000</v>
      </c>
      <c r="G21" s="244">
        <f t="shared" si="0"/>
        <v>700</v>
      </c>
      <c r="H21" s="238"/>
    </row>
    <row r="22" spans="1:8" ht="21">
      <c r="A22" s="236"/>
      <c r="B22" s="237"/>
      <c r="C22" s="124"/>
      <c r="D22" s="244"/>
      <c r="E22" s="244"/>
      <c r="F22" s="244"/>
      <c r="G22" s="244"/>
      <c r="H22" s="238"/>
    </row>
    <row r="23" spans="1:8" ht="21">
      <c r="A23" s="236"/>
      <c r="B23" s="237"/>
      <c r="C23" s="114" t="s">
        <v>367</v>
      </c>
      <c r="D23" s="244">
        <v>492700</v>
      </c>
      <c r="E23" s="244">
        <v>492000</v>
      </c>
      <c r="F23" s="244">
        <v>492000</v>
      </c>
      <c r="G23" s="244">
        <f t="shared" si="0"/>
        <v>700</v>
      </c>
      <c r="H23" s="238"/>
    </row>
    <row r="24" spans="1:8" ht="21">
      <c r="A24" s="239"/>
      <c r="B24" s="212"/>
      <c r="C24" s="239"/>
      <c r="D24" s="240"/>
      <c r="E24" s="240"/>
      <c r="F24" s="240"/>
      <c r="G24" s="240"/>
      <c r="H24" s="185"/>
    </row>
    <row r="25" spans="1:8" ht="21">
      <c r="A25" s="182" t="s">
        <v>57</v>
      </c>
      <c r="B25" s="214" t="s">
        <v>58</v>
      </c>
      <c r="C25" s="213" t="s">
        <v>59</v>
      </c>
      <c r="D25" s="197" t="s">
        <v>290</v>
      </c>
      <c r="E25" s="219" t="s">
        <v>82</v>
      </c>
      <c r="F25" s="219" t="s">
        <v>86</v>
      </c>
      <c r="G25" s="219" t="s">
        <v>83</v>
      </c>
      <c r="H25" s="219" t="s">
        <v>291</v>
      </c>
    </row>
    <row r="26" spans="1:8" ht="21">
      <c r="A26" s="10"/>
      <c r="B26" s="215"/>
      <c r="C26" s="212"/>
      <c r="D26" s="217" t="s">
        <v>81</v>
      </c>
      <c r="E26" s="218"/>
      <c r="F26" s="218"/>
      <c r="G26" s="218"/>
      <c r="H26" s="218"/>
    </row>
    <row r="27" spans="1:8" ht="21">
      <c r="A27" s="200" t="s">
        <v>5</v>
      </c>
      <c r="B27" s="220" t="s">
        <v>292</v>
      </c>
      <c r="C27" s="242" t="s">
        <v>368</v>
      </c>
      <c r="D27" s="79">
        <v>498400</v>
      </c>
      <c r="E27" s="79">
        <v>497000</v>
      </c>
      <c r="F27" s="79">
        <v>497000</v>
      </c>
      <c r="G27" s="79">
        <f t="shared" ref="G27:G31" si="1">D27-E27</f>
        <v>1400</v>
      </c>
      <c r="H27" s="238"/>
    </row>
    <row r="28" spans="1:8" ht="21">
      <c r="A28" s="236"/>
      <c r="B28" s="237"/>
      <c r="C28" s="114"/>
      <c r="D28" s="244"/>
      <c r="E28" s="244"/>
      <c r="F28" s="244"/>
      <c r="G28" s="244">
        <f t="shared" si="1"/>
        <v>0</v>
      </c>
      <c r="H28" s="238"/>
    </row>
    <row r="29" spans="1:8" ht="21">
      <c r="A29" s="236"/>
      <c r="B29" s="237"/>
      <c r="C29" s="114" t="s">
        <v>369</v>
      </c>
      <c r="D29" s="244">
        <v>67500</v>
      </c>
      <c r="E29" s="244">
        <v>66500</v>
      </c>
      <c r="F29" s="244">
        <v>66500</v>
      </c>
      <c r="G29" s="244">
        <f t="shared" si="1"/>
        <v>1000</v>
      </c>
      <c r="H29" s="238"/>
    </row>
    <row r="30" spans="1:8" ht="21">
      <c r="A30" s="236"/>
      <c r="B30" s="237"/>
      <c r="C30" s="124"/>
      <c r="D30" s="244"/>
      <c r="E30" s="244"/>
      <c r="F30" s="244"/>
      <c r="G30" s="244">
        <f t="shared" si="1"/>
        <v>0</v>
      </c>
      <c r="H30" s="238"/>
    </row>
    <row r="31" spans="1:8" ht="21">
      <c r="A31" s="236"/>
      <c r="B31" s="237"/>
      <c r="C31" s="114" t="s">
        <v>370</v>
      </c>
      <c r="D31" s="244">
        <v>493800</v>
      </c>
      <c r="E31" s="244">
        <v>484000</v>
      </c>
      <c r="F31" s="244">
        <v>484000</v>
      </c>
      <c r="G31" s="244">
        <f t="shared" si="1"/>
        <v>9800</v>
      </c>
      <c r="H31" s="238"/>
    </row>
    <row r="32" spans="1:8" ht="21">
      <c r="A32" s="236"/>
      <c r="B32" s="237"/>
      <c r="C32" s="114" t="s">
        <v>371</v>
      </c>
      <c r="D32" s="244"/>
      <c r="E32" s="244"/>
      <c r="F32" s="244"/>
      <c r="G32" s="244"/>
      <c r="H32" s="238"/>
    </row>
    <row r="33" spans="1:8" ht="21">
      <c r="A33" s="120"/>
      <c r="B33" s="223"/>
      <c r="C33" s="243"/>
      <c r="D33" s="110"/>
      <c r="E33" s="10"/>
      <c r="F33" s="10"/>
      <c r="G33" s="10"/>
      <c r="H33" s="108"/>
    </row>
    <row r="34" spans="1:8" ht="21.75" thickBot="1">
      <c r="A34" s="10"/>
      <c r="B34" s="216"/>
      <c r="C34" s="222" t="s">
        <v>263</v>
      </c>
      <c r="D34" s="194">
        <f>SUM(D9:D32)</f>
        <v>4982300</v>
      </c>
      <c r="E34" s="241">
        <f>SUM(E9:E33)</f>
        <v>4963500</v>
      </c>
      <c r="F34" s="241">
        <f>SUM(F9:F33)</f>
        <v>4963500</v>
      </c>
      <c r="G34" s="241">
        <f>SUM(G9:G33)</f>
        <v>18800</v>
      </c>
      <c r="H34" s="194">
        <f>SUM(H9:H33)</f>
        <v>0</v>
      </c>
    </row>
    <row r="35" spans="1:8" ht="21.75" thickTop="1">
      <c r="A35" s="35"/>
      <c r="B35" s="35"/>
      <c r="C35" s="33"/>
      <c r="D35" s="208"/>
    </row>
    <row r="36" spans="1:8" ht="21">
      <c r="A36" s="33"/>
      <c r="B36" s="33"/>
      <c r="C36" s="33"/>
      <c r="D36" s="208"/>
    </row>
    <row r="37" spans="1:8" ht="21">
      <c r="A37" s="33"/>
      <c r="B37" s="195"/>
      <c r="C37" s="177"/>
      <c r="D37" s="208"/>
    </row>
    <row r="38" spans="1:8" ht="21">
      <c r="A38" s="33"/>
      <c r="B38" s="195"/>
      <c r="C38" s="177"/>
      <c r="D38" s="208"/>
    </row>
    <row r="39" spans="1:8" ht="21">
      <c r="A39" s="5" t="s">
        <v>248</v>
      </c>
      <c r="B39" s="5"/>
      <c r="C39" s="5"/>
      <c r="D39" s="3"/>
    </row>
    <row r="40" spans="1:8" ht="21">
      <c r="A40" s="3" t="s">
        <v>302</v>
      </c>
      <c r="B40" s="3"/>
      <c r="C40" s="3"/>
      <c r="D40" s="3"/>
    </row>
    <row r="41" spans="1:8" ht="21">
      <c r="A41" s="3" t="s">
        <v>303</v>
      </c>
      <c r="B41" s="3"/>
      <c r="C41" s="3"/>
      <c r="D41" s="3"/>
    </row>
    <row r="42" spans="1:8" s="3" customFormat="1" ht="21">
      <c r="A42" s="33"/>
      <c r="B42" s="35"/>
      <c r="C42" s="191"/>
      <c r="D42" s="33"/>
    </row>
    <row r="43" spans="1:8" s="3" customFormat="1" ht="21">
      <c r="B43" s="5"/>
      <c r="C43" s="191"/>
    </row>
    <row r="44" spans="1:8" s="3" customFormat="1" ht="21">
      <c r="B44" s="5"/>
      <c r="C44" s="191"/>
    </row>
    <row r="45" spans="1:8" s="3" customFormat="1" ht="21"/>
    <row r="46" spans="1:8" s="3" customFormat="1" ht="21">
      <c r="A46" s="5"/>
      <c r="B46" s="5"/>
      <c r="C46" s="5"/>
    </row>
    <row r="47" spans="1:8" s="3" customFormat="1" ht="21"/>
    <row r="48" spans="1:8" s="3" customFormat="1" ht="21"/>
    <row r="49" s="3" customFormat="1" ht="21"/>
    <row r="50" s="3" customFormat="1" ht="21"/>
    <row r="51" s="3" customFormat="1" ht="21"/>
    <row r="52" s="3" customFormat="1" ht="21"/>
    <row r="53" s="3" customFormat="1" ht="21"/>
    <row r="54" s="3" customFormat="1" ht="21"/>
  </sheetData>
  <mergeCells count="3">
    <mergeCell ref="A1:H1"/>
    <mergeCell ref="A2:H2"/>
    <mergeCell ref="A3:H3"/>
  </mergeCells>
  <pageMargins left="0.70866141732283472" right="0.70866141732283472" top="0.74803149606299213" bottom="0.74803149606299213" header="0.31496062992125984" footer="0.31496062992125984"/>
  <pageSetup paperSize="9" orientation="landscape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M45"/>
  <sheetViews>
    <sheetView workbookViewId="0">
      <selection activeCell="F29" sqref="F29:F33"/>
    </sheetView>
  </sheetViews>
  <sheetFormatPr defaultRowHeight="14.25"/>
  <cols>
    <col min="3" max="3" width="42.5" customWidth="1"/>
  </cols>
  <sheetData>
    <row r="1" spans="1:13" ht="21">
      <c r="A1" s="389" t="s">
        <v>298</v>
      </c>
      <c r="B1" s="389"/>
      <c r="C1" s="389"/>
      <c r="D1" s="389"/>
      <c r="E1" s="389"/>
      <c r="F1" s="389"/>
      <c r="G1" s="389"/>
      <c r="H1" s="389"/>
      <c r="I1" s="389"/>
      <c r="J1" s="389"/>
      <c r="K1" s="389"/>
      <c r="L1" s="389"/>
      <c r="M1" s="389"/>
    </row>
    <row r="2" spans="1:13" ht="21">
      <c r="A2" s="389" t="s">
        <v>41</v>
      </c>
      <c r="B2" s="389"/>
      <c r="C2" s="389"/>
      <c r="D2" s="389"/>
      <c r="E2" s="389"/>
      <c r="F2" s="389"/>
      <c r="G2" s="389"/>
      <c r="H2" s="389"/>
      <c r="I2" s="389"/>
      <c r="J2" s="389"/>
      <c r="K2" s="389"/>
      <c r="L2" s="389"/>
      <c r="M2" s="389"/>
    </row>
    <row r="3" spans="1:13" ht="21">
      <c r="A3" s="389" t="s">
        <v>209</v>
      </c>
      <c r="B3" s="389"/>
      <c r="C3" s="389"/>
      <c r="D3" s="389"/>
      <c r="E3" s="389"/>
      <c r="F3" s="389"/>
      <c r="G3" s="389"/>
      <c r="H3" s="389"/>
      <c r="I3" s="389"/>
      <c r="J3" s="389"/>
      <c r="K3" s="389"/>
      <c r="L3" s="389"/>
      <c r="M3" s="389"/>
    </row>
    <row r="4" spans="1:13" ht="2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21">
      <c r="A5" s="5" t="s">
        <v>213</v>
      </c>
      <c r="B5" s="5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ht="2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1">
      <c r="A7" s="399" t="s">
        <v>57</v>
      </c>
      <c r="B7" s="399" t="s">
        <v>58</v>
      </c>
      <c r="C7" s="399" t="s">
        <v>59</v>
      </c>
      <c r="D7" s="402" t="s">
        <v>80</v>
      </c>
      <c r="E7" s="402"/>
      <c r="F7" s="399" t="s">
        <v>82</v>
      </c>
      <c r="G7" s="399"/>
      <c r="H7" s="399" t="s">
        <v>86</v>
      </c>
      <c r="I7" s="399"/>
      <c r="J7" s="399" t="s">
        <v>83</v>
      </c>
      <c r="K7" s="399"/>
      <c r="L7" s="399" t="s">
        <v>84</v>
      </c>
      <c r="M7" s="399"/>
    </row>
    <row r="8" spans="1:13" ht="21">
      <c r="A8" s="400"/>
      <c r="B8" s="400"/>
      <c r="C8" s="400"/>
      <c r="D8" s="401" t="s">
        <v>81</v>
      </c>
      <c r="E8" s="401"/>
      <c r="F8" s="400"/>
      <c r="G8" s="400"/>
      <c r="H8" s="400"/>
      <c r="I8" s="400"/>
      <c r="J8" s="400"/>
      <c r="K8" s="400"/>
      <c r="L8" s="400"/>
      <c r="M8" s="400"/>
    </row>
    <row r="9" spans="1:13" ht="21">
      <c r="A9" s="12" t="s">
        <v>14</v>
      </c>
      <c r="B9" s="9" t="s">
        <v>12</v>
      </c>
      <c r="C9" s="9" t="s">
        <v>360</v>
      </c>
      <c r="D9" s="73">
        <v>498400</v>
      </c>
      <c r="E9" s="74"/>
      <c r="F9" s="73">
        <v>497000</v>
      </c>
      <c r="G9" s="74"/>
      <c r="H9" s="73">
        <v>497000</v>
      </c>
      <c r="I9" s="74"/>
      <c r="J9" s="73">
        <f>D9-F9</f>
        <v>1400</v>
      </c>
      <c r="K9" s="74"/>
      <c r="L9" s="9" t="s">
        <v>243</v>
      </c>
      <c r="M9" s="9"/>
    </row>
    <row r="10" spans="1:13" ht="21">
      <c r="A10" s="12"/>
      <c r="B10" s="91"/>
      <c r="C10" s="9"/>
      <c r="D10" s="73"/>
      <c r="E10" s="74"/>
      <c r="F10" s="73"/>
      <c r="G10" s="74"/>
      <c r="H10" s="73"/>
      <c r="I10" s="74"/>
      <c r="J10" s="73"/>
      <c r="K10" s="74"/>
      <c r="L10" s="9"/>
      <c r="M10" s="9"/>
    </row>
    <row r="11" spans="1:13" ht="21">
      <c r="A11" s="12" t="s">
        <v>14</v>
      </c>
      <c r="B11" s="9" t="s">
        <v>12</v>
      </c>
      <c r="C11" s="9" t="s">
        <v>362</v>
      </c>
      <c r="D11" s="73">
        <v>492700</v>
      </c>
      <c r="E11" s="74"/>
      <c r="F11" s="73">
        <v>492000</v>
      </c>
      <c r="G11" s="74"/>
      <c r="H11" s="73">
        <v>492000</v>
      </c>
      <c r="I11" s="74"/>
      <c r="J11" s="73">
        <f>D11-F11</f>
        <v>700</v>
      </c>
      <c r="K11" s="74"/>
      <c r="L11" s="9" t="s">
        <v>243</v>
      </c>
      <c r="M11" s="9"/>
    </row>
    <row r="12" spans="1:13" ht="21">
      <c r="A12" s="12"/>
      <c r="B12" s="91"/>
      <c r="C12" s="91"/>
      <c r="D12" s="73"/>
      <c r="E12" s="74"/>
      <c r="F12" s="73"/>
      <c r="G12" s="74"/>
      <c r="H12" s="73"/>
      <c r="I12" s="74"/>
      <c r="J12" s="73"/>
      <c r="K12" s="74"/>
      <c r="L12" s="9"/>
      <c r="M12" s="9"/>
    </row>
    <row r="13" spans="1:13" ht="21">
      <c r="A13" s="12" t="s">
        <v>14</v>
      </c>
      <c r="B13" s="9" t="s">
        <v>12</v>
      </c>
      <c r="C13" s="9" t="s">
        <v>361</v>
      </c>
      <c r="D13" s="73">
        <v>492700</v>
      </c>
      <c r="E13" s="74"/>
      <c r="F13" s="73">
        <v>492000</v>
      </c>
      <c r="G13" s="74"/>
      <c r="H13" s="73">
        <v>492000</v>
      </c>
      <c r="I13" s="74"/>
      <c r="J13" s="73">
        <f t="shared" ref="J13:J23" si="0">D13-F13</f>
        <v>700</v>
      </c>
      <c r="K13" s="74"/>
      <c r="L13" s="9" t="s">
        <v>243</v>
      </c>
      <c r="M13" s="9"/>
    </row>
    <row r="14" spans="1:13" ht="21">
      <c r="A14" s="12"/>
      <c r="B14" s="91"/>
      <c r="C14" s="9"/>
      <c r="D14" s="73"/>
      <c r="E14" s="74"/>
      <c r="F14" s="73"/>
      <c r="G14" s="74"/>
      <c r="H14" s="73"/>
      <c r="I14" s="74"/>
      <c r="J14" s="73">
        <f t="shared" si="0"/>
        <v>0</v>
      </c>
      <c r="K14" s="74"/>
      <c r="L14" s="9"/>
      <c r="M14" s="9"/>
    </row>
    <row r="15" spans="1:13" ht="21">
      <c r="A15" s="12" t="s">
        <v>14</v>
      </c>
      <c r="B15" s="9" t="s">
        <v>12</v>
      </c>
      <c r="C15" s="9" t="s">
        <v>363</v>
      </c>
      <c r="D15" s="73">
        <v>492700</v>
      </c>
      <c r="E15" s="74"/>
      <c r="F15" s="73">
        <v>492000</v>
      </c>
      <c r="G15" s="74"/>
      <c r="H15" s="73">
        <v>492000</v>
      </c>
      <c r="I15" s="74"/>
      <c r="J15" s="73">
        <f t="shared" si="0"/>
        <v>700</v>
      </c>
      <c r="K15" s="74"/>
      <c r="L15" s="9" t="s">
        <v>243</v>
      </c>
      <c r="M15" s="9"/>
    </row>
    <row r="16" spans="1:13" ht="21">
      <c r="A16" s="12"/>
      <c r="B16" s="91"/>
      <c r="C16" s="9"/>
      <c r="D16" s="73"/>
      <c r="E16" s="74"/>
      <c r="F16" s="73"/>
      <c r="G16" s="74"/>
      <c r="H16" s="73"/>
      <c r="I16" s="74"/>
      <c r="J16" s="73"/>
      <c r="K16" s="74"/>
      <c r="L16" s="9"/>
      <c r="M16" s="9"/>
    </row>
    <row r="17" spans="1:13" ht="21">
      <c r="A17" s="12" t="s">
        <v>14</v>
      </c>
      <c r="B17" s="9" t="s">
        <v>12</v>
      </c>
      <c r="C17" s="9" t="s">
        <v>364</v>
      </c>
      <c r="D17" s="73">
        <v>492700</v>
      </c>
      <c r="E17" s="74"/>
      <c r="F17" s="73">
        <v>492000</v>
      </c>
      <c r="G17" s="74"/>
      <c r="H17" s="73">
        <v>492000</v>
      </c>
      <c r="I17" s="74"/>
      <c r="J17" s="73">
        <f t="shared" si="0"/>
        <v>700</v>
      </c>
      <c r="K17" s="74"/>
      <c r="L17" s="9" t="s">
        <v>243</v>
      </c>
      <c r="M17" s="9"/>
    </row>
    <row r="18" spans="1:13" ht="21">
      <c r="A18" s="12"/>
      <c r="B18" s="91"/>
      <c r="C18" s="91"/>
      <c r="D18" s="73"/>
      <c r="E18" s="74"/>
      <c r="F18" s="73"/>
      <c r="G18" s="74"/>
      <c r="H18" s="73"/>
      <c r="I18" s="74"/>
      <c r="J18" s="73"/>
      <c r="K18" s="74"/>
      <c r="L18" s="9"/>
      <c r="M18" s="9"/>
    </row>
    <row r="19" spans="1:13" ht="21">
      <c r="A19" s="12" t="s">
        <v>14</v>
      </c>
      <c r="B19" s="9" t="s">
        <v>12</v>
      </c>
      <c r="C19" s="9" t="s">
        <v>365</v>
      </c>
      <c r="D19" s="73">
        <v>468000</v>
      </c>
      <c r="E19" s="74"/>
      <c r="F19" s="73">
        <v>467000</v>
      </c>
      <c r="G19" s="74"/>
      <c r="H19" s="73">
        <v>467000</v>
      </c>
      <c r="I19" s="74"/>
      <c r="J19" s="73">
        <f t="shared" si="0"/>
        <v>1000</v>
      </c>
      <c r="K19" s="74"/>
      <c r="L19" s="9" t="s">
        <v>243</v>
      </c>
      <c r="M19" s="9"/>
    </row>
    <row r="20" spans="1:13" ht="21">
      <c r="A20" s="12"/>
      <c r="B20" s="91"/>
      <c r="C20" s="91"/>
      <c r="D20" s="73"/>
      <c r="E20" s="74"/>
      <c r="F20" s="73"/>
      <c r="G20" s="74"/>
      <c r="H20" s="73"/>
      <c r="I20" s="74"/>
      <c r="J20" s="73"/>
      <c r="K20" s="74"/>
      <c r="L20" s="9"/>
      <c r="M20" s="9"/>
    </row>
    <row r="21" spans="1:13" ht="21">
      <c r="A21" s="12" t="s">
        <v>14</v>
      </c>
      <c r="B21" s="9" t="s">
        <v>12</v>
      </c>
      <c r="C21" s="9" t="s">
        <v>366</v>
      </c>
      <c r="D21" s="73">
        <v>492700</v>
      </c>
      <c r="E21" s="74"/>
      <c r="F21" s="73">
        <v>492000</v>
      </c>
      <c r="G21" s="74"/>
      <c r="H21" s="73">
        <v>492000</v>
      </c>
      <c r="I21" s="74"/>
      <c r="J21" s="73">
        <f t="shared" si="0"/>
        <v>700</v>
      </c>
      <c r="K21" s="74"/>
      <c r="L21" s="9" t="s">
        <v>243</v>
      </c>
      <c r="M21" s="9"/>
    </row>
    <row r="22" spans="1:13" ht="21">
      <c r="A22" s="12"/>
      <c r="B22" s="91"/>
      <c r="C22" s="91"/>
      <c r="D22" s="73"/>
      <c r="E22" s="74"/>
      <c r="F22" s="73"/>
      <c r="G22" s="74"/>
      <c r="H22" s="73"/>
      <c r="I22" s="74"/>
      <c r="J22" s="73"/>
      <c r="K22" s="74"/>
      <c r="L22" s="9"/>
      <c r="M22" s="9"/>
    </row>
    <row r="23" spans="1:13" ht="21">
      <c r="A23" s="12" t="s">
        <v>14</v>
      </c>
      <c r="B23" s="9" t="s">
        <v>12</v>
      </c>
      <c r="C23" s="9" t="s">
        <v>367</v>
      </c>
      <c r="D23" s="73">
        <v>492700</v>
      </c>
      <c r="E23" s="74"/>
      <c r="F23" s="73">
        <v>492000</v>
      </c>
      <c r="G23" s="74"/>
      <c r="H23" s="73">
        <v>492000</v>
      </c>
      <c r="I23" s="74"/>
      <c r="J23" s="73">
        <f t="shared" si="0"/>
        <v>700</v>
      </c>
      <c r="K23" s="74"/>
      <c r="L23" s="9" t="s">
        <v>243</v>
      </c>
      <c r="M23" s="9"/>
    </row>
    <row r="24" spans="1:13" ht="21">
      <c r="A24" s="12"/>
      <c r="B24" s="91"/>
      <c r="C24" s="9"/>
      <c r="D24" s="73"/>
      <c r="E24" s="74"/>
      <c r="F24" s="73"/>
      <c r="G24" s="74"/>
      <c r="H24" s="73"/>
      <c r="I24" s="74"/>
      <c r="J24" s="73"/>
      <c r="K24" s="74"/>
      <c r="L24" s="9"/>
      <c r="M24" s="9"/>
    </row>
    <row r="25" spans="1:13" ht="21">
      <c r="A25" s="75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spans="1:13" ht="21">
      <c r="A26" s="5"/>
      <c r="B26" s="5"/>
      <c r="C26" s="5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ht="21">
      <c r="A27" s="399" t="s">
        <v>57</v>
      </c>
      <c r="B27" s="399" t="s">
        <v>58</v>
      </c>
      <c r="C27" s="399" t="s">
        <v>59</v>
      </c>
      <c r="D27" s="402" t="s">
        <v>80</v>
      </c>
      <c r="E27" s="402"/>
      <c r="F27" s="399" t="s">
        <v>82</v>
      </c>
      <c r="G27" s="399"/>
      <c r="H27" s="399" t="s">
        <v>86</v>
      </c>
      <c r="I27" s="399"/>
      <c r="J27" s="399" t="s">
        <v>83</v>
      </c>
      <c r="K27" s="399"/>
      <c r="L27" s="399" t="s">
        <v>84</v>
      </c>
      <c r="M27" s="399"/>
    </row>
    <row r="28" spans="1:13" ht="21">
      <c r="A28" s="400"/>
      <c r="B28" s="400"/>
      <c r="C28" s="400"/>
      <c r="D28" s="401" t="s">
        <v>81</v>
      </c>
      <c r="E28" s="401"/>
      <c r="F28" s="400"/>
      <c r="G28" s="400"/>
      <c r="H28" s="400"/>
      <c r="I28" s="400"/>
      <c r="J28" s="400"/>
      <c r="K28" s="400"/>
      <c r="L28" s="400"/>
      <c r="M28" s="400"/>
    </row>
    <row r="29" spans="1:13" ht="21">
      <c r="A29" s="12" t="s">
        <v>14</v>
      </c>
      <c r="B29" s="9" t="s">
        <v>12</v>
      </c>
      <c r="C29" s="9" t="s">
        <v>368</v>
      </c>
      <c r="D29" s="73">
        <v>498400</v>
      </c>
      <c r="E29" s="74"/>
      <c r="F29" s="73">
        <v>497000</v>
      </c>
      <c r="G29" s="74"/>
      <c r="H29" s="73">
        <v>497000</v>
      </c>
      <c r="I29" s="74"/>
      <c r="J29" s="73">
        <f t="shared" ref="J29:J33" si="1">D29-F29</f>
        <v>1400</v>
      </c>
      <c r="K29" s="74"/>
      <c r="L29" s="9" t="s">
        <v>243</v>
      </c>
      <c r="M29" s="9"/>
    </row>
    <row r="30" spans="1:13" ht="21">
      <c r="A30" s="12"/>
      <c r="B30" s="91"/>
      <c r="C30" s="9"/>
      <c r="D30" s="73"/>
      <c r="E30" s="74"/>
      <c r="F30" s="73"/>
      <c r="G30" s="74"/>
      <c r="H30" s="73"/>
      <c r="I30" s="74"/>
      <c r="J30" s="73"/>
      <c r="K30" s="74"/>
      <c r="L30" s="9"/>
      <c r="M30" s="9"/>
    </row>
    <row r="31" spans="1:13" ht="21">
      <c r="A31" s="12" t="s">
        <v>14</v>
      </c>
      <c r="B31" s="9" t="s">
        <v>12</v>
      </c>
      <c r="C31" s="9" t="s">
        <v>369</v>
      </c>
      <c r="D31" s="73">
        <v>67500</v>
      </c>
      <c r="E31" s="74"/>
      <c r="F31" s="73">
        <v>66500</v>
      </c>
      <c r="G31" s="74"/>
      <c r="H31" s="73">
        <v>66500</v>
      </c>
      <c r="I31" s="74"/>
      <c r="J31" s="73">
        <f t="shared" si="1"/>
        <v>1000</v>
      </c>
      <c r="K31" s="74"/>
      <c r="L31" s="9" t="s">
        <v>243</v>
      </c>
      <c r="M31" s="9"/>
    </row>
    <row r="32" spans="1:13" ht="21">
      <c r="A32" s="12"/>
      <c r="B32" s="91"/>
      <c r="C32" s="91"/>
      <c r="D32" s="73"/>
      <c r="E32" s="74"/>
      <c r="F32" s="73"/>
      <c r="G32" s="74"/>
      <c r="H32" s="73"/>
      <c r="I32" s="74"/>
      <c r="J32" s="73"/>
      <c r="K32" s="74"/>
      <c r="L32" s="9"/>
      <c r="M32" s="9"/>
    </row>
    <row r="33" spans="1:13" ht="21">
      <c r="A33" s="12" t="s">
        <v>14</v>
      </c>
      <c r="B33" s="9" t="s">
        <v>12</v>
      </c>
      <c r="C33" s="9" t="s">
        <v>370</v>
      </c>
      <c r="D33" s="73">
        <v>493800</v>
      </c>
      <c r="E33" s="74"/>
      <c r="F33" s="73">
        <v>484000</v>
      </c>
      <c r="G33" s="74"/>
      <c r="H33" s="73">
        <v>484000</v>
      </c>
      <c r="I33" s="74"/>
      <c r="J33" s="73">
        <f t="shared" si="1"/>
        <v>9800</v>
      </c>
      <c r="K33" s="74"/>
      <c r="L33" s="9" t="s">
        <v>243</v>
      </c>
      <c r="M33" s="9"/>
    </row>
    <row r="34" spans="1:13" ht="21">
      <c r="A34" s="12"/>
      <c r="B34" s="91"/>
      <c r="C34" s="9" t="s">
        <v>371</v>
      </c>
      <c r="D34" s="73"/>
      <c r="E34" s="74"/>
      <c r="F34" s="73"/>
      <c r="G34" s="74"/>
      <c r="H34" s="73"/>
      <c r="I34" s="74"/>
      <c r="J34" s="73"/>
      <c r="K34" s="74"/>
      <c r="L34" s="9"/>
      <c r="M34" s="9"/>
    </row>
    <row r="35" spans="1:13" ht="21">
      <c r="A35" s="12"/>
      <c r="B35" s="9"/>
      <c r="C35" s="9"/>
      <c r="D35" s="73"/>
      <c r="E35" s="74"/>
      <c r="F35" s="73"/>
      <c r="G35" s="74"/>
      <c r="H35" s="73"/>
      <c r="I35" s="74"/>
      <c r="J35" s="73"/>
      <c r="K35" s="74"/>
      <c r="L35" s="9"/>
      <c r="M35" s="9"/>
    </row>
    <row r="36" spans="1:13" ht="21">
      <c r="A36" s="12"/>
      <c r="B36" s="91"/>
      <c r="C36" s="9"/>
      <c r="D36" s="73"/>
      <c r="E36" s="74"/>
      <c r="F36" s="73"/>
      <c r="G36" s="74"/>
      <c r="H36" s="73"/>
      <c r="I36" s="74"/>
      <c r="J36" s="73"/>
      <c r="K36" s="74"/>
      <c r="L36" s="9"/>
      <c r="M36" s="9"/>
    </row>
    <row r="37" spans="1:13" ht="21">
      <c r="A37" s="12"/>
      <c r="B37" s="9"/>
      <c r="C37" s="9"/>
      <c r="D37" s="73"/>
      <c r="E37" s="74"/>
      <c r="F37" s="73"/>
      <c r="G37" s="74"/>
      <c r="H37" s="73"/>
      <c r="I37" s="74"/>
      <c r="J37" s="73"/>
      <c r="K37" s="74"/>
      <c r="L37" s="9"/>
      <c r="M37" s="9"/>
    </row>
    <row r="38" spans="1:13" ht="21">
      <c r="A38" s="12"/>
      <c r="B38" s="91"/>
      <c r="C38" s="91"/>
      <c r="D38" s="73"/>
      <c r="E38" s="74"/>
      <c r="F38" s="73"/>
      <c r="G38" s="74"/>
      <c r="H38" s="73"/>
      <c r="I38" s="74"/>
      <c r="J38" s="73"/>
      <c r="K38" s="74"/>
      <c r="L38" s="9"/>
      <c r="M38" s="9"/>
    </row>
    <row r="39" spans="1:13" ht="21">
      <c r="A39" s="12"/>
      <c r="B39" s="9"/>
      <c r="C39" s="9"/>
      <c r="D39" s="73"/>
      <c r="E39" s="74"/>
      <c r="F39" s="73"/>
      <c r="G39" s="74"/>
      <c r="H39" s="73"/>
      <c r="I39" s="74"/>
      <c r="J39" s="73"/>
      <c r="K39" s="74"/>
      <c r="L39" s="9"/>
      <c r="M39" s="9"/>
    </row>
    <row r="40" spans="1:13" ht="21">
      <c r="A40" s="12"/>
      <c r="B40" s="91"/>
      <c r="C40" s="91"/>
      <c r="D40" s="73"/>
      <c r="E40" s="74"/>
      <c r="F40" s="73"/>
      <c r="G40" s="74"/>
      <c r="H40" s="73"/>
      <c r="I40" s="74"/>
      <c r="J40" s="73"/>
      <c r="K40" s="74"/>
      <c r="L40" s="9"/>
      <c r="M40" s="9"/>
    </row>
    <row r="41" spans="1:13" ht="21">
      <c r="A41" s="12"/>
      <c r="B41" s="9"/>
      <c r="C41" s="9"/>
      <c r="D41" s="73"/>
      <c r="E41" s="74"/>
      <c r="F41" s="73"/>
      <c r="G41" s="74"/>
      <c r="H41" s="73"/>
      <c r="I41" s="74"/>
      <c r="J41" s="73"/>
      <c r="K41" s="74"/>
      <c r="L41" s="9"/>
      <c r="M41" s="9"/>
    </row>
    <row r="42" spans="1:13" ht="21">
      <c r="A42" s="12"/>
      <c r="B42" s="91"/>
      <c r="C42" s="91"/>
      <c r="D42" s="73"/>
      <c r="E42" s="74"/>
      <c r="F42" s="73"/>
      <c r="G42" s="74"/>
      <c r="H42" s="73"/>
      <c r="I42" s="74"/>
      <c r="J42" s="73"/>
      <c r="K42" s="74"/>
      <c r="L42" s="9"/>
      <c r="M42" s="9"/>
    </row>
    <row r="43" spans="1:13" ht="21">
      <c r="A43" s="12"/>
      <c r="B43" s="9"/>
      <c r="C43" s="9"/>
      <c r="D43" s="73"/>
      <c r="E43" s="74"/>
      <c r="F43" s="73"/>
      <c r="G43" s="74"/>
      <c r="H43" s="73"/>
      <c r="I43" s="74"/>
      <c r="J43" s="73"/>
      <c r="K43" s="74"/>
      <c r="L43" s="9"/>
      <c r="M43" s="9"/>
    </row>
    <row r="44" spans="1:13" ht="21">
      <c r="A44" s="12"/>
      <c r="B44" s="91"/>
      <c r="C44" s="9"/>
      <c r="D44" s="73"/>
      <c r="E44" s="74"/>
      <c r="F44" s="73"/>
      <c r="G44" s="74"/>
      <c r="H44" s="73"/>
      <c r="I44" s="74"/>
      <c r="J44" s="73"/>
      <c r="K44" s="74"/>
      <c r="L44" s="9"/>
      <c r="M44" s="9"/>
    </row>
    <row r="45" spans="1:13" ht="21">
      <c r="A45" s="7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</row>
  </sheetData>
  <mergeCells count="21">
    <mergeCell ref="D28:E28"/>
    <mergeCell ref="L7:M8"/>
    <mergeCell ref="D8:E8"/>
    <mergeCell ref="A27:A28"/>
    <mergeCell ref="B27:B28"/>
    <mergeCell ref="C27:C28"/>
    <mergeCell ref="D27:E27"/>
    <mergeCell ref="F27:G28"/>
    <mergeCell ref="H27:I28"/>
    <mergeCell ref="J27:K28"/>
    <mergeCell ref="L27:M28"/>
    <mergeCell ref="A1:M1"/>
    <mergeCell ref="A2:M2"/>
    <mergeCell ref="A3:M3"/>
    <mergeCell ref="A7:A8"/>
    <mergeCell ref="B7:B8"/>
    <mergeCell ref="C7:C8"/>
    <mergeCell ref="D7:E7"/>
    <mergeCell ref="F7:G8"/>
    <mergeCell ref="H7:I8"/>
    <mergeCell ref="J7:K8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1:N78"/>
  <sheetViews>
    <sheetView workbookViewId="0">
      <selection activeCell="D55" sqref="D55"/>
    </sheetView>
  </sheetViews>
  <sheetFormatPr defaultRowHeight="14.25"/>
  <cols>
    <col min="7" max="7" width="18.125" customWidth="1"/>
    <col min="8" max="8" width="14.375" customWidth="1"/>
    <col min="9" max="9" width="9.125" bestFit="1" customWidth="1"/>
    <col min="10" max="10" width="11.375" bestFit="1" customWidth="1"/>
  </cols>
  <sheetData>
    <row r="1" spans="1:14" ht="21">
      <c r="A1" s="3"/>
      <c r="B1" s="3"/>
      <c r="C1" s="3"/>
      <c r="D1" s="3"/>
      <c r="E1" s="3"/>
      <c r="F1" s="3"/>
      <c r="G1" s="3"/>
      <c r="H1" s="3"/>
      <c r="I1" s="3"/>
    </row>
    <row r="2" spans="1:14" ht="21">
      <c r="A2" s="3"/>
      <c r="B2" s="3"/>
      <c r="C2" s="3"/>
      <c r="D2" s="3"/>
      <c r="E2" s="3"/>
      <c r="F2" s="3"/>
      <c r="G2" s="3"/>
      <c r="H2" s="3"/>
      <c r="I2" s="3"/>
    </row>
    <row r="3" spans="1:14" ht="21">
      <c r="A3" s="3"/>
      <c r="B3" s="3"/>
      <c r="C3" s="3"/>
      <c r="D3" s="3"/>
      <c r="E3" s="3"/>
      <c r="F3" s="3"/>
      <c r="G3" s="3"/>
      <c r="H3" s="3"/>
      <c r="I3" s="3" t="s">
        <v>468</v>
      </c>
      <c r="J3" t="s">
        <v>469</v>
      </c>
      <c r="K3" t="s">
        <v>471</v>
      </c>
      <c r="L3" s="3" t="s">
        <v>470</v>
      </c>
    </row>
    <row r="4" spans="1:14" ht="21">
      <c r="A4" s="3" t="s">
        <v>406</v>
      </c>
      <c r="B4" s="3"/>
      <c r="C4" s="3"/>
      <c r="D4" s="3"/>
      <c r="E4" s="3"/>
      <c r="F4" s="3"/>
      <c r="G4" s="76">
        <v>75500</v>
      </c>
      <c r="H4" s="3"/>
      <c r="I4" s="3"/>
    </row>
    <row r="5" spans="1:14" ht="21">
      <c r="A5" s="3" t="s">
        <v>407</v>
      </c>
      <c r="B5" s="3"/>
      <c r="C5" s="3"/>
      <c r="D5" s="3"/>
      <c r="E5" s="3"/>
      <c r="F5" s="3"/>
      <c r="G5" s="76">
        <v>21000</v>
      </c>
      <c r="H5" s="3"/>
      <c r="I5" s="76">
        <v>21000</v>
      </c>
      <c r="J5" s="246"/>
      <c r="K5" s="246"/>
      <c r="L5" s="246"/>
      <c r="M5" s="246"/>
      <c r="N5" s="246"/>
    </row>
    <row r="6" spans="1:14" ht="21">
      <c r="A6" s="3" t="s">
        <v>408</v>
      </c>
      <c r="B6" s="3"/>
      <c r="C6" s="3"/>
      <c r="D6" s="3"/>
      <c r="E6" s="3"/>
      <c r="F6" s="3"/>
      <c r="G6" s="76">
        <v>419740</v>
      </c>
      <c r="H6" s="3"/>
      <c r="I6" s="76"/>
      <c r="J6" s="246"/>
      <c r="K6" s="246"/>
      <c r="L6" s="246"/>
      <c r="M6" s="246"/>
      <c r="N6" s="246"/>
    </row>
    <row r="7" spans="1:14" ht="21">
      <c r="A7" s="3" t="s">
        <v>462</v>
      </c>
      <c r="B7" s="3"/>
      <c r="C7" s="3"/>
      <c r="D7" s="3"/>
      <c r="E7" s="3"/>
      <c r="F7" s="3"/>
      <c r="G7" s="76">
        <v>34500</v>
      </c>
      <c r="H7" s="3"/>
      <c r="I7" s="76"/>
      <c r="J7" s="246"/>
      <c r="K7" s="246"/>
      <c r="L7" s="246"/>
      <c r="M7" s="246"/>
      <c r="N7" s="246"/>
    </row>
    <row r="8" spans="1:14" ht="21">
      <c r="A8" s="3" t="s">
        <v>409</v>
      </c>
      <c r="B8" s="3"/>
      <c r="C8" s="3"/>
      <c r="D8" s="3"/>
      <c r="E8" s="3"/>
      <c r="F8" s="3"/>
      <c r="G8" s="76">
        <v>48450</v>
      </c>
      <c r="H8" s="3"/>
      <c r="I8" s="76"/>
      <c r="J8" s="246"/>
      <c r="K8" s="246"/>
      <c r="L8" s="246"/>
      <c r="M8" s="246"/>
      <c r="N8" s="246"/>
    </row>
    <row r="9" spans="1:14" ht="21">
      <c r="A9" s="3" t="s">
        <v>410</v>
      </c>
      <c r="B9" s="3"/>
      <c r="C9" s="3"/>
      <c r="D9" s="3"/>
      <c r="E9" s="3"/>
      <c r="F9" s="3"/>
      <c r="G9" s="76">
        <v>158900</v>
      </c>
      <c r="H9" s="3"/>
      <c r="I9" s="76"/>
      <c r="J9" s="246"/>
      <c r="K9" s="246"/>
      <c r="L9" s="246"/>
      <c r="M9" s="246"/>
      <c r="N9" s="246"/>
    </row>
    <row r="10" spans="1:14" ht="21">
      <c r="A10" s="3" t="s">
        <v>411</v>
      </c>
      <c r="B10" s="3"/>
      <c r="C10" s="3"/>
      <c r="D10" s="3"/>
      <c r="E10" s="3"/>
      <c r="F10" s="3"/>
      <c r="G10" s="76">
        <v>17200</v>
      </c>
      <c r="H10" s="3"/>
      <c r="I10" s="76"/>
      <c r="J10" s="246"/>
      <c r="K10" s="246"/>
      <c r="L10" s="246"/>
      <c r="M10" s="246"/>
      <c r="N10" s="246"/>
    </row>
    <row r="11" spans="1:14" ht="21">
      <c r="A11" s="3" t="s">
        <v>412</v>
      </c>
      <c r="B11" s="3"/>
      <c r="C11" s="3"/>
      <c r="D11" s="3"/>
      <c r="E11" s="3"/>
      <c r="F11" s="3"/>
      <c r="G11" s="76">
        <v>561690</v>
      </c>
      <c r="H11" s="3"/>
      <c r="I11" s="76"/>
      <c r="J11" s="246"/>
      <c r="K11" s="246"/>
      <c r="L11" s="246"/>
      <c r="M11" s="246"/>
      <c r="N11" s="246"/>
    </row>
    <row r="12" spans="1:14" ht="21">
      <c r="A12" s="3" t="s">
        <v>413</v>
      </c>
      <c r="B12" s="3"/>
      <c r="C12" s="3"/>
      <c r="D12" s="3"/>
      <c r="E12" s="3"/>
      <c r="F12" s="3"/>
      <c r="G12" s="76">
        <v>99500</v>
      </c>
      <c r="H12" s="3"/>
      <c r="I12" s="76"/>
      <c r="J12" s="246"/>
      <c r="K12" s="246"/>
      <c r="L12" s="246"/>
      <c r="M12" s="246"/>
      <c r="N12" s="246"/>
    </row>
    <row r="13" spans="1:14" ht="21">
      <c r="A13" s="3" t="s">
        <v>414</v>
      </c>
      <c r="B13" s="3"/>
      <c r="C13" s="3"/>
      <c r="D13" s="3"/>
      <c r="E13" s="3"/>
      <c r="F13" s="3"/>
      <c r="G13" s="76">
        <v>26000</v>
      </c>
      <c r="H13" s="3"/>
      <c r="I13" s="76"/>
      <c r="J13" s="246"/>
      <c r="K13" s="246"/>
      <c r="L13" s="246"/>
      <c r="M13" s="246"/>
      <c r="N13" s="246"/>
    </row>
    <row r="14" spans="1:14" ht="21">
      <c r="A14" s="3" t="s">
        <v>415</v>
      </c>
      <c r="B14" s="3"/>
      <c r="C14" s="3"/>
      <c r="D14" s="3"/>
      <c r="E14" s="3"/>
      <c r="F14" s="3"/>
      <c r="G14" s="76">
        <v>687800</v>
      </c>
      <c r="H14" s="3"/>
      <c r="I14" s="76"/>
      <c r="J14" s="246"/>
      <c r="K14" s="246"/>
      <c r="L14" s="246"/>
      <c r="M14" s="246"/>
      <c r="N14" s="246"/>
    </row>
    <row r="15" spans="1:14" ht="21">
      <c r="A15" s="3" t="s">
        <v>416</v>
      </c>
      <c r="B15" s="3"/>
      <c r="C15" s="3"/>
      <c r="D15" s="3"/>
      <c r="E15" s="3"/>
      <c r="F15" s="3"/>
      <c r="G15" s="76">
        <v>12500</v>
      </c>
      <c r="H15" s="3"/>
      <c r="I15" s="76"/>
      <c r="J15" s="246"/>
      <c r="K15" s="246"/>
      <c r="L15" s="246"/>
      <c r="M15" s="246"/>
      <c r="N15" s="246"/>
    </row>
    <row r="16" spans="1:14" ht="21">
      <c r="A16" s="3" t="s">
        <v>417</v>
      </c>
      <c r="B16" s="3"/>
      <c r="C16" s="3"/>
      <c r="D16" s="3"/>
      <c r="E16" s="3"/>
      <c r="F16" s="3"/>
      <c r="G16" s="76">
        <v>6950</v>
      </c>
      <c r="H16" s="3"/>
      <c r="I16" s="76"/>
      <c r="J16" s="246"/>
      <c r="K16" s="246"/>
      <c r="L16" s="246"/>
      <c r="M16" s="246"/>
      <c r="N16" s="246"/>
    </row>
    <row r="17" spans="1:14" ht="21">
      <c r="A17" s="3" t="s">
        <v>418</v>
      </c>
      <c r="B17" s="3"/>
      <c r="C17" s="3"/>
      <c r="D17" s="3"/>
      <c r="E17" s="3"/>
      <c r="F17" s="3"/>
      <c r="G17" s="76">
        <v>22800</v>
      </c>
      <c r="H17" s="3"/>
      <c r="I17" s="76"/>
      <c r="J17" s="246"/>
      <c r="K17" s="246"/>
      <c r="L17" s="246"/>
      <c r="M17" s="246"/>
      <c r="N17" s="246"/>
    </row>
    <row r="18" spans="1:14" ht="21">
      <c r="A18" s="3" t="s">
        <v>419</v>
      </c>
      <c r="B18" s="3"/>
      <c r="C18" s="3"/>
      <c r="D18" s="3"/>
      <c r="E18" s="3"/>
      <c r="F18" s="3"/>
      <c r="G18" s="76">
        <v>65000</v>
      </c>
      <c r="H18" s="3"/>
      <c r="I18" s="76"/>
      <c r="J18" s="246"/>
      <c r="K18" s="246"/>
      <c r="L18" s="246"/>
      <c r="M18" s="246"/>
      <c r="N18" s="246"/>
    </row>
    <row r="19" spans="1:14" ht="21">
      <c r="A19" s="3" t="s">
        <v>420</v>
      </c>
      <c r="B19" s="3"/>
      <c r="C19" s="3"/>
      <c r="D19" s="3"/>
      <c r="E19" s="3"/>
      <c r="F19" s="3"/>
      <c r="G19" s="76">
        <v>24000</v>
      </c>
      <c r="H19" s="3"/>
      <c r="I19" s="76">
        <v>24000</v>
      </c>
      <c r="J19" s="246"/>
      <c r="K19" s="246"/>
      <c r="L19" s="246"/>
      <c r="M19" s="246"/>
      <c r="N19" s="246"/>
    </row>
    <row r="20" spans="1:14" ht="21">
      <c r="A20" s="3" t="s">
        <v>421</v>
      </c>
      <c r="B20" s="3"/>
      <c r="C20" s="3"/>
      <c r="D20" s="3"/>
      <c r="E20" s="3"/>
      <c r="F20" s="3"/>
      <c r="G20" s="76">
        <v>38390</v>
      </c>
      <c r="H20" s="3"/>
      <c r="I20" s="76"/>
      <c r="J20" s="246"/>
      <c r="K20" s="246"/>
      <c r="L20" s="246"/>
      <c r="M20" s="246"/>
      <c r="N20" s="246"/>
    </row>
    <row r="21" spans="1:14" ht="21">
      <c r="A21" s="3" t="s">
        <v>422</v>
      </c>
      <c r="B21" s="3"/>
      <c r="C21" s="3"/>
      <c r="D21" s="3"/>
      <c r="E21" s="3"/>
      <c r="F21" s="3"/>
      <c r="G21" s="76">
        <v>26000</v>
      </c>
      <c r="H21" s="3"/>
      <c r="I21" s="76"/>
      <c r="J21" s="246"/>
      <c r="K21" s="246"/>
      <c r="L21" s="246"/>
      <c r="M21" s="246"/>
      <c r="N21" s="246"/>
    </row>
    <row r="22" spans="1:14" ht="21">
      <c r="A22" s="3" t="s">
        <v>423</v>
      </c>
      <c r="B22" s="3"/>
      <c r="C22" s="3"/>
      <c r="D22" s="3"/>
      <c r="E22" s="3"/>
      <c r="F22" s="3"/>
      <c r="G22" s="76">
        <v>97260</v>
      </c>
      <c r="H22" s="3"/>
      <c r="I22" s="76"/>
      <c r="J22" s="246"/>
      <c r="K22" s="246"/>
      <c r="L22" s="246"/>
      <c r="M22" s="246"/>
      <c r="N22" s="246"/>
    </row>
    <row r="23" spans="1:14" ht="21">
      <c r="A23" s="3" t="s">
        <v>424</v>
      </c>
      <c r="B23" s="3"/>
      <c r="C23" s="3"/>
      <c r="D23" s="3"/>
      <c r="E23" s="3"/>
      <c r="F23" s="3"/>
      <c r="G23" s="76">
        <v>10500</v>
      </c>
      <c r="H23" s="3"/>
      <c r="I23" s="76"/>
      <c r="J23" s="246"/>
      <c r="K23" s="246"/>
      <c r="L23" s="246"/>
      <c r="M23" s="246"/>
      <c r="N23" s="246"/>
    </row>
    <row r="24" spans="1:14" ht="21">
      <c r="A24" s="3" t="s">
        <v>425</v>
      </c>
      <c r="B24" s="3"/>
      <c r="C24" s="3"/>
      <c r="D24" s="3"/>
      <c r="E24" s="3"/>
      <c r="F24" s="3"/>
      <c r="G24" s="76">
        <v>44500</v>
      </c>
      <c r="H24" s="3"/>
      <c r="I24" s="76"/>
      <c r="J24" s="246"/>
      <c r="K24" s="246"/>
      <c r="L24" s="246"/>
      <c r="M24" s="246"/>
      <c r="N24" s="246"/>
    </row>
    <row r="25" spans="1:14" ht="21">
      <c r="A25" s="3" t="s">
        <v>426</v>
      </c>
      <c r="B25" s="3"/>
      <c r="C25" s="3"/>
      <c r="D25" s="3"/>
      <c r="E25" s="3"/>
      <c r="F25" s="3"/>
      <c r="G25" s="76">
        <v>32600</v>
      </c>
      <c r="H25" s="3"/>
      <c r="I25" s="76"/>
      <c r="J25" s="246"/>
      <c r="K25" s="246"/>
      <c r="L25" s="246"/>
      <c r="M25" s="246"/>
      <c r="N25" s="246"/>
    </row>
    <row r="26" spans="1:14" ht="21">
      <c r="A26" s="3" t="s">
        <v>427</v>
      </c>
      <c r="B26" s="3"/>
      <c r="C26" s="3"/>
      <c r="D26" s="3"/>
      <c r="E26" s="3"/>
      <c r="F26" s="3"/>
      <c r="G26" s="76">
        <v>2000</v>
      </c>
      <c r="H26" s="3"/>
      <c r="I26" s="76"/>
      <c r="J26" s="246"/>
      <c r="K26" s="246"/>
      <c r="L26" s="246"/>
      <c r="M26" s="246"/>
      <c r="N26" s="246"/>
    </row>
    <row r="27" spans="1:14" ht="21">
      <c r="A27" s="3" t="s">
        <v>428</v>
      </c>
      <c r="B27" s="3"/>
      <c r="C27" s="3"/>
      <c r="D27" s="3"/>
      <c r="E27" s="3"/>
      <c r="F27" s="3"/>
      <c r="G27" s="76">
        <v>17500</v>
      </c>
      <c r="H27" s="3"/>
      <c r="I27" s="76"/>
      <c r="J27" s="246"/>
      <c r="K27" s="246"/>
      <c r="L27" s="246"/>
      <c r="M27" s="246"/>
      <c r="N27" s="246"/>
    </row>
    <row r="28" spans="1:14" ht="21">
      <c r="A28" s="3" t="s">
        <v>429</v>
      </c>
      <c r="B28" s="3"/>
      <c r="C28" s="3"/>
      <c r="D28" s="3"/>
      <c r="E28" s="3"/>
      <c r="F28" s="3"/>
      <c r="G28" s="76">
        <v>22800</v>
      </c>
      <c r="H28" s="3"/>
      <c r="I28" s="76"/>
      <c r="J28" s="246"/>
      <c r="K28" s="246"/>
      <c r="L28" s="246"/>
      <c r="M28" s="246"/>
      <c r="N28" s="246"/>
    </row>
    <row r="29" spans="1:14" ht="21">
      <c r="A29" s="3" t="s">
        <v>430</v>
      </c>
      <c r="B29" s="3"/>
      <c r="C29" s="3"/>
      <c r="D29" s="3"/>
      <c r="E29" s="3"/>
      <c r="F29" s="3"/>
      <c r="G29" s="76">
        <v>95700</v>
      </c>
      <c r="H29" s="3"/>
      <c r="I29" s="76"/>
      <c r="J29" s="246"/>
      <c r="K29" s="246"/>
      <c r="L29" s="246"/>
      <c r="M29" s="246"/>
      <c r="N29" s="246"/>
    </row>
    <row r="30" spans="1:14" ht="21">
      <c r="A30" s="3" t="s">
        <v>431</v>
      </c>
      <c r="B30" s="3"/>
      <c r="C30" s="3"/>
      <c r="D30" s="3"/>
      <c r="E30" s="3"/>
      <c r="F30" s="3"/>
      <c r="G30" s="76">
        <v>10000</v>
      </c>
      <c r="H30" s="3"/>
      <c r="I30" s="76"/>
      <c r="J30" s="246"/>
      <c r="K30" s="246"/>
      <c r="L30" s="246"/>
      <c r="M30" s="246"/>
      <c r="N30" s="246"/>
    </row>
    <row r="31" spans="1:14" ht="21">
      <c r="A31" s="3" t="s">
        <v>432</v>
      </c>
      <c r="B31" s="3"/>
      <c r="C31" s="3"/>
      <c r="D31" s="3"/>
      <c r="E31" s="3"/>
      <c r="F31" s="3"/>
      <c r="G31" s="76">
        <v>1990</v>
      </c>
      <c r="H31" s="3"/>
      <c r="I31" s="76"/>
      <c r="J31" s="246"/>
      <c r="K31" s="246"/>
      <c r="L31" s="246"/>
      <c r="M31" s="246"/>
      <c r="N31" s="246"/>
    </row>
    <row r="32" spans="1:14" ht="21">
      <c r="A32" s="3" t="s">
        <v>433</v>
      </c>
      <c r="B32" s="3"/>
      <c r="C32" s="3"/>
      <c r="D32" s="3"/>
      <c r="E32" s="3"/>
      <c r="F32" s="3"/>
      <c r="G32" s="76">
        <v>15000</v>
      </c>
      <c r="H32" s="3"/>
      <c r="I32" s="76"/>
      <c r="J32" s="246"/>
      <c r="K32" s="246"/>
      <c r="L32" s="246"/>
      <c r="M32" s="246"/>
      <c r="N32" s="246"/>
    </row>
    <row r="33" spans="1:14" ht="21">
      <c r="A33" s="3" t="s">
        <v>434</v>
      </c>
      <c r="B33" s="3"/>
      <c r="C33" s="3"/>
      <c r="D33" s="3"/>
      <c r="E33" s="3"/>
      <c r="F33" s="3"/>
      <c r="G33" s="76">
        <v>151490</v>
      </c>
      <c r="H33" s="3"/>
      <c r="I33" s="76"/>
      <c r="J33" s="246"/>
      <c r="K33" s="246"/>
      <c r="L33" s="246"/>
      <c r="M33" s="246"/>
      <c r="N33" s="246"/>
    </row>
    <row r="34" spans="1:14" ht="21">
      <c r="A34" s="3" t="s">
        <v>435</v>
      </c>
      <c r="B34" s="3"/>
      <c r="C34" s="3"/>
      <c r="D34" s="3"/>
      <c r="E34" s="3"/>
      <c r="F34" s="3"/>
      <c r="G34" s="76">
        <v>3400</v>
      </c>
      <c r="H34" s="3"/>
      <c r="I34" s="76"/>
      <c r="J34" s="246"/>
      <c r="K34" s="246"/>
      <c r="L34" s="246"/>
      <c r="M34" s="246"/>
      <c r="N34" s="246"/>
    </row>
    <row r="35" spans="1:14" ht="21">
      <c r="A35" s="3" t="s">
        <v>436</v>
      </c>
      <c r="B35" s="3"/>
      <c r="C35" s="3"/>
      <c r="D35" s="3"/>
      <c r="E35" s="3"/>
      <c r="F35" s="3"/>
      <c r="G35" s="76">
        <v>6000</v>
      </c>
      <c r="H35" s="3"/>
      <c r="I35" s="76">
        <v>6000</v>
      </c>
      <c r="J35" s="246"/>
      <c r="K35" s="246"/>
      <c r="L35" s="246"/>
      <c r="M35" s="246"/>
      <c r="N35" s="246"/>
    </row>
    <row r="36" spans="1:14" ht="21">
      <c r="A36" s="3" t="s">
        <v>437</v>
      </c>
      <c r="B36" s="3"/>
      <c r="C36" s="3"/>
      <c r="D36" s="3"/>
      <c r="E36" s="3"/>
      <c r="F36" s="3"/>
      <c r="G36" s="76">
        <v>137000</v>
      </c>
      <c r="H36" s="3"/>
      <c r="I36" s="76"/>
      <c r="J36" s="246"/>
      <c r="K36" s="246"/>
      <c r="L36" s="246"/>
      <c r="M36" s="246"/>
      <c r="N36" s="246"/>
    </row>
    <row r="37" spans="1:14" ht="21">
      <c r="A37" s="3" t="s">
        <v>407</v>
      </c>
      <c r="B37" s="3"/>
      <c r="C37" s="3"/>
      <c r="D37" s="3"/>
      <c r="E37" s="3"/>
      <c r="F37" s="3"/>
      <c r="G37" s="76"/>
      <c r="H37" s="3"/>
      <c r="I37" s="76"/>
      <c r="J37" s="246"/>
      <c r="K37" s="246"/>
      <c r="L37" s="246"/>
      <c r="M37" s="246"/>
      <c r="N37" s="246"/>
    </row>
    <row r="38" spans="1:14" ht="21">
      <c r="A38" s="3" t="s">
        <v>438</v>
      </c>
      <c r="B38" s="3"/>
      <c r="C38" s="3"/>
      <c r="D38" s="3"/>
      <c r="E38" s="3"/>
      <c r="F38" s="3"/>
      <c r="G38" s="76"/>
      <c r="H38" s="3"/>
      <c r="I38" s="76"/>
      <c r="J38" s="246"/>
      <c r="K38" s="246"/>
      <c r="L38" s="246"/>
      <c r="M38" s="246"/>
      <c r="N38" s="246"/>
    </row>
    <row r="39" spans="1:14" ht="21">
      <c r="A39" s="3" t="s">
        <v>439</v>
      </c>
      <c r="B39" s="3"/>
      <c r="C39" s="3"/>
      <c r="D39" s="3"/>
      <c r="E39" s="3"/>
      <c r="F39" s="3"/>
      <c r="G39" s="76">
        <v>40000</v>
      </c>
      <c r="H39" s="3"/>
      <c r="I39" s="76"/>
      <c r="J39" s="246"/>
      <c r="K39" s="246"/>
      <c r="L39" s="246"/>
      <c r="M39" s="246"/>
      <c r="N39" s="246"/>
    </row>
    <row r="40" spans="1:14" ht="21">
      <c r="A40" s="3" t="s">
        <v>440</v>
      </c>
      <c r="B40" s="3"/>
      <c r="C40" s="3"/>
      <c r="D40" s="3"/>
      <c r="E40" s="3"/>
      <c r="F40" s="3"/>
      <c r="G40" s="76">
        <v>50000</v>
      </c>
      <c r="H40" s="3"/>
      <c r="I40" s="76"/>
      <c r="J40" s="246"/>
      <c r="K40" s="246"/>
      <c r="L40" s="246"/>
      <c r="M40" s="246"/>
      <c r="N40" s="246"/>
    </row>
    <row r="41" spans="1:14" ht="21">
      <c r="A41" s="3" t="s">
        <v>441</v>
      </c>
      <c r="B41" s="3"/>
      <c r="C41" s="3"/>
      <c r="D41" s="3"/>
      <c r="E41" s="3"/>
      <c r="F41" s="3"/>
      <c r="G41" s="76">
        <v>12000</v>
      </c>
      <c r="H41" s="3"/>
      <c r="I41" s="76"/>
      <c r="J41" s="246"/>
      <c r="K41" s="246"/>
      <c r="L41" s="246"/>
      <c r="M41" s="246"/>
      <c r="N41" s="246"/>
    </row>
    <row r="42" spans="1:14" ht="21">
      <c r="A42" s="3" t="s">
        <v>442</v>
      </c>
      <c r="B42" s="3"/>
      <c r="C42" s="3"/>
      <c r="D42" s="3"/>
      <c r="E42" s="3"/>
      <c r="F42" s="3"/>
      <c r="G42" s="76">
        <v>5000</v>
      </c>
      <c r="H42" s="3"/>
      <c r="I42" s="76"/>
      <c r="J42" s="246"/>
      <c r="K42" s="246"/>
      <c r="L42" s="246"/>
      <c r="M42" s="246"/>
      <c r="N42" s="246"/>
    </row>
    <row r="43" spans="1:14" ht="21">
      <c r="A43" s="3" t="s">
        <v>443</v>
      </c>
      <c r="B43" s="3"/>
      <c r="C43" s="3"/>
      <c r="D43" s="3"/>
      <c r="E43" s="3"/>
      <c r="F43" s="3"/>
      <c r="G43" s="76">
        <v>24790</v>
      </c>
      <c r="H43" s="3"/>
      <c r="I43" s="76">
        <v>24790</v>
      </c>
      <c r="J43" s="246"/>
      <c r="K43" s="246"/>
      <c r="L43" s="246"/>
      <c r="M43" s="246"/>
      <c r="N43" s="246"/>
    </row>
    <row r="44" spans="1:14" ht="21">
      <c r="A44" s="3" t="s">
        <v>444</v>
      </c>
      <c r="B44" s="3"/>
      <c r="C44" s="3"/>
      <c r="D44" s="3"/>
      <c r="E44" s="3"/>
      <c r="F44" s="3"/>
      <c r="G44" s="76">
        <v>240000</v>
      </c>
      <c r="H44" s="3"/>
      <c r="I44" s="76"/>
      <c r="J44" s="246"/>
      <c r="K44" s="246"/>
      <c r="L44" s="246"/>
      <c r="M44" s="246"/>
      <c r="N44" s="246"/>
    </row>
    <row r="45" spans="1:14" ht="21">
      <c r="A45" s="3" t="s">
        <v>445</v>
      </c>
      <c r="B45" s="3"/>
      <c r="C45" s="3"/>
      <c r="D45" s="3"/>
      <c r="E45" s="3"/>
      <c r="F45" s="3"/>
      <c r="G45" s="76">
        <v>86800</v>
      </c>
      <c r="H45" s="3"/>
      <c r="I45" s="76"/>
      <c r="J45" s="246"/>
      <c r="K45" s="246"/>
      <c r="L45" s="246"/>
      <c r="M45" s="246"/>
      <c r="N45" s="246"/>
    </row>
    <row r="46" spans="1:14" ht="21">
      <c r="A46" s="3" t="s">
        <v>446</v>
      </c>
      <c r="B46" s="3"/>
      <c r="C46" s="3"/>
      <c r="D46" s="3"/>
      <c r="E46" s="3"/>
      <c r="F46" s="3"/>
      <c r="G46" s="76"/>
      <c r="H46" s="3" t="s">
        <v>463</v>
      </c>
      <c r="I46" s="76"/>
      <c r="J46" s="246"/>
      <c r="K46" s="246"/>
      <c r="L46" s="246"/>
      <c r="M46" s="246"/>
      <c r="N46" s="246"/>
    </row>
    <row r="47" spans="1:14" ht="21">
      <c r="A47" s="3" t="s">
        <v>447</v>
      </c>
      <c r="B47" s="3"/>
      <c r="C47" s="3"/>
      <c r="D47" s="3"/>
      <c r="E47" s="3"/>
      <c r="F47" s="3"/>
      <c r="G47" s="76">
        <v>750000</v>
      </c>
      <c r="H47" s="3"/>
      <c r="I47" s="76"/>
      <c r="J47" s="246"/>
      <c r="K47" s="246"/>
      <c r="L47" s="246"/>
      <c r="M47" s="246"/>
      <c r="N47" s="246"/>
    </row>
    <row r="48" spans="1:14" ht="21">
      <c r="A48" s="3" t="s">
        <v>448</v>
      </c>
      <c r="B48" s="3"/>
      <c r="C48" s="3"/>
      <c r="D48" s="3"/>
      <c r="E48" s="3"/>
      <c r="F48" s="3"/>
      <c r="G48" s="76">
        <v>24000</v>
      </c>
      <c r="H48" s="3"/>
      <c r="I48" s="76"/>
      <c r="J48" s="246"/>
      <c r="K48" s="246"/>
      <c r="L48" s="246"/>
      <c r="M48" s="246"/>
      <c r="N48" s="246"/>
    </row>
    <row r="49" spans="1:14" ht="21">
      <c r="A49" s="3" t="s">
        <v>449</v>
      </c>
      <c r="B49" s="3"/>
      <c r="C49" s="3"/>
      <c r="D49" s="3"/>
      <c r="E49" s="3"/>
      <c r="F49" s="3"/>
      <c r="G49" s="76">
        <v>16800</v>
      </c>
      <c r="H49" s="3"/>
      <c r="I49" s="76"/>
      <c r="J49" s="246"/>
      <c r="K49" s="246"/>
      <c r="L49" s="246"/>
      <c r="M49" s="246"/>
      <c r="N49" s="246"/>
    </row>
    <row r="50" spans="1:14" ht="21">
      <c r="A50" s="3" t="s">
        <v>450</v>
      </c>
      <c r="B50" s="3"/>
      <c r="C50" s="3"/>
      <c r="D50" s="3"/>
      <c r="E50" s="3"/>
      <c r="F50" s="3"/>
      <c r="G50" s="76">
        <v>6490</v>
      </c>
      <c r="H50" s="3"/>
      <c r="I50" s="76">
        <v>6490</v>
      </c>
      <c r="J50" s="246"/>
      <c r="K50" s="246"/>
      <c r="L50" s="246"/>
      <c r="M50" s="246"/>
      <c r="N50" s="246"/>
    </row>
    <row r="51" spans="1:14" ht="21">
      <c r="A51" s="3" t="s">
        <v>451</v>
      </c>
      <c r="B51" s="3"/>
      <c r="C51" s="3"/>
      <c r="D51" s="3"/>
      <c r="E51" s="3"/>
      <c r="F51" s="3"/>
      <c r="G51" s="76">
        <v>4990</v>
      </c>
      <c r="H51" s="3"/>
      <c r="I51" s="76"/>
      <c r="J51" s="246"/>
      <c r="K51" s="246"/>
      <c r="L51" s="246"/>
      <c r="M51" s="246"/>
      <c r="N51" s="246"/>
    </row>
    <row r="52" spans="1:14" ht="21">
      <c r="A52" s="3" t="s">
        <v>452</v>
      </c>
      <c r="B52" s="3"/>
      <c r="C52" s="3"/>
      <c r="D52" s="3"/>
      <c r="E52" s="3"/>
      <c r="F52" s="3"/>
      <c r="G52" s="76">
        <v>59990</v>
      </c>
      <c r="H52" s="3"/>
      <c r="I52" s="76"/>
      <c r="J52" s="246"/>
      <c r="K52" s="246"/>
      <c r="L52" s="246"/>
      <c r="M52" s="246"/>
      <c r="N52" s="246"/>
    </row>
    <row r="53" spans="1:14" ht="21">
      <c r="A53" s="3" t="s">
        <v>453</v>
      </c>
      <c r="B53" s="3"/>
      <c r="C53" s="3"/>
      <c r="D53" s="3"/>
      <c r="E53" s="3"/>
      <c r="F53" s="3"/>
      <c r="G53" s="76">
        <v>7700</v>
      </c>
      <c r="H53" s="3"/>
      <c r="I53" s="76"/>
      <c r="J53" s="246"/>
      <c r="K53" s="246"/>
      <c r="L53" s="246"/>
      <c r="M53" s="246"/>
      <c r="N53" s="246"/>
    </row>
    <row r="54" spans="1:14" ht="21">
      <c r="A54" s="3" t="s">
        <v>454</v>
      </c>
      <c r="B54" s="3"/>
      <c r="C54" s="3"/>
      <c r="D54" s="3"/>
      <c r="E54" s="3"/>
      <c r="F54" s="3"/>
      <c r="G54" s="76">
        <v>45000</v>
      </c>
      <c r="H54" s="3"/>
      <c r="I54" s="76"/>
      <c r="J54" s="246"/>
      <c r="K54" s="246"/>
      <c r="L54" s="246"/>
      <c r="M54" s="246"/>
      <c r="N54" s="246"/>
    </row>
    <row r="55" spans="1:14" ht="21">
      <c r="A55" s="3" t="s">
        <v>455</v>
      </c>
      <c r="B55" s="3"/>
      <c r="C55" s="3"/>
      <c r="D55" s="3"/>
      <c r="E55" s="3"/>
      <c r="F55" s="3"/>
      <c r="G55" s="76">
        <v>2295000</v>
      </c>
      <c r="H55" s="3"/>
      <c r="I55" s="76"/>
      <c r="J55" s="246"/>
      <c r="K55" s="246"/>
      <c r="L55" s="246"/>
      <c r="M55" s="246"/>
      <c r="N55" s="246"/>
    </row>
    <row r="56" spans="1:14" ht="21">
      <c r="A56" s="3" t="s">
        <v>456</v>
      </c>
      <c r="B56" s="3"/>
      <c r="C56" s="3"/>
      <c r="D56" s="3"/>
      <c r="E56" s="3"/>
      <c r="F56" s="3"/>
      <c r="G56" s="76">
        <v>457940</v>
      </c>
      <c r="H56" s="3"/>
      <c r="I56" s="76"/>
      <c r="J56" s="246"/>
      <c r="K56" s="246"/>
      <c r="L56" s="246"/>
      <c r="M56" s="246"/>
      <c r="N56" s="246"/>
    </row>
    <row r="57" spans="1:14" ht="21">
      <c r="A57" s="3" t="s">
        <v>457</v>
      </c>
      <c r="B57" s="3"/>
      <c r="C57" s="3"/>
      <c r="D57" s="3"/>
      <c r="E57" s="3"/>
      <c r="F57" s="3"/>
      <c r="G57" s="76">
        <v>947500</v>
      </c>
      <c r="H57" s="3"/>
      <c r="I57" s="76"/>
      <c r="J57" s="246">
        <v>947500</v>
      </c>
      <c r="K57" s="246"/>
      <c r="L57" s="246"/>
      <c r="M57" s="246"/>
      <c r="N57" s="246"/>
    </row>
    <row r="58" spans="1:14" ht="21">
      <c r="A58" s="3" t="s">
        <v>458</v>
      </c>
      <c r="B58" s="3"/>
      <c r="C58" s="3"/>
      <c r="D58" s="3"/>
      <c r="E58" s="3"/>
      <c r="F58" s="3"/>
      <c r="G58" s="76">
        <v>4445</v>
      </c>
      <c r="H58" s="3"/>
      <c r="I58" s="76"/>
      <c r="J58" s="246"/>
      <c r="K58" s="246"/>
      <c r="L58" s="246"/>
      <c r="M58" s="246"/>
      <c r="N58" s="246"/>
    </row>
    <row r="59" spans="1:14" ht="21">
      <c r="A59" s="3" t="s">
        <v>459</v>
      </c>
      <c r="B59" s="3"/>
      <c r="C59" s="3"/>
      <c r="D59" s="3"/>
      <c r="E59" s="3"/>
      <c r="F59" s="3"/>
      <c r="G59" s="76">
        <v>16800</v>
      </c>
      <c r="H59" s="3"/>
      <c r="I59" s="76"/>
      <c r="J59" s="246"/>
      <c r="K59" s="246"/>
      <c r="L59" s="246"/>
      <c r="M59" s="246"/>
      <c r="N59" s="246"/>
    </row>
    <row r="60" spans="1:14" ht="21">
      <c r="A60" s="3" t="s">
        <v>460</v>
      </c>
      <c r="B60" s="3"/>
      <c r="C60" s="3"/>
      <c r="D60" s="3"/>
      <c r="E60" s="3"/>
      <c r="F60" s="3"/>
      <c r="G60" s="76">
        <v>25900</v>
      </c>
      <c r="H60" s="3"/>
      <c r="I60" s="76"/>
      <c r="J60" s="246"/>
      <c r="K60" s="246"/>
      <c r="L60" s="246"/>
      <c r="M60" s="246"/>
      <c r="N60" s="246"/>
    </row>
    <row r="61" spans="1:14" ht="21">
      <c r="A61" s="3" t="s">
        <v>461</v>
      </c>
      <c r="B61" s="3"/>
      <c r="C61" s="3"/>
      <c r="D61" s="3"/>
      <c r="E61" s="3"/>
      <c r="F61" s="3"/>
      <c r="G61" s="76">
        <v>6500</v>
      </c>
      <c r="H61" s="3"/>
      <c r="I61" s="76"/>
      <c r="J61" s="246"/>
      <c r="K61" s="246"/>
      <c r="L61" s="246"/>
      <c r="M61" s="246"/>
      <c r="N61" s="246"/>
    </row>
    <row r="62" spans="1:14" ht="21">
      <c r="A62" s="3"/>
      <c r="B62" s="3"/>
      <c r="C62" s="3"/>
      <c r="D62" s="3"/>
      <c r="E62" s="3"/>
      <c r="F62" s="3"/>
      <c r="G62" s="80">
        <f>SUM(G4:G61)</f>
        <v>8121305</v>
      </c>
      <c r="H62" s="76">
        <v>8542735</v>
      </c>
      <c r="I62" s="76">
        <f>SUM(I5:I61)</f>
        <v>82280</v>
      </c>
      <c r="J62" s="246"/>
      <c r="K62" s="246"/>
      <c r="L62" s="246"/>
      <c r="M62" s="246"/>
      <c r="N62" s="246"/>
    </row>
    <row r="63" spans="1:14" ht="21">
      <c r="A63" s="3"/>
      <c r="B63" s="3"/>
      <c r="C63" s="3"/>
      <c r="D63" s="3"/>
      <c r="E63" s="3"/>
      <c r="F63" s="3"/>
      <c r="G63" s="3"/>
      <c r="H63" s="80">
        <f>H62-G62</f>
        <v>421430</v>
      </c>
      <c r="I63" s="76"/>
      <c r="J63" s="246"/>
      <c r="K63" s="246"/>
      <c r="L63" s="246"/>
      <c r="M63" s="246"/>
      <c r="N63" s="246"/>
    </row>
    <row r="64" spans="1:14" ht="21">
      <c r="A64" s="3"/>
      <c r="B64" s="3"/>
      <c r="C64" s="3"/>
      <c r="D64" s="3"/>
      <c r="E64" s="3"/>
      <c r="F64" s="3"/>
      <c r="G64" s="3"/>
      <c r="H64" s="3"/>
      <c r="I64" s="3"/>
    </row>
    <row r="65" spans="1:9" ht="21">
      <c r="A65" s="3"/>
      <c r="B65" s="3"/>
      <c r="C65" s="3"/>
      <c r="D65" s="3"/>
      <c r="E65" s="3"/>
      <c r="F65" s="3"/>
      <c r="G65" s="3"/>
      <c r="H65" s="3"/>
      <c r="I65" s="3"/>
    </row>
    <row r="66" spans="1:9" ht="21">
      <c r="A66" s="3"/>
      <c r="B66" s="3"/>
      <c r="C66" s="3"/>
      <c r="D66" s="3"/>
      <c r="E66" s="3"/>
      <c r="F66" s="3"/>
      <c r="G66" s="3"/>
      <c r="H66" s="3"/>
      <c r="I66" s="3"/>
    </row>
    <row r="67" spans="1:9" ht="21">
      <c r="A67" s="3"/>
      <c r="B67" s="3"/>
      <c r="C67" s="3"/>
      <c r="D67" s="3"/>
      <c r="E67" s="3"/>
      <c r="F67" s="3"/>
      <c r="G67" s="3"/>
      <c r="H67" s="3"/>
      <c r="I67" s="3"/>
    </row>
    <row r="68" spans="1:9" ht="21">
      <c r="A68" s="3"/>
      <c r="B68" s="3"/>
      <c r="C68" s="3"/>
      <c r="D68" s="3"/>
      <c r="E68" s="3"/>
      <c r="F68" s="3"/>
      <c r="G68" s="3"/>
      <c r="H68" s="3"/>
      <c r="I68" s="3"/>
    </row>
    <row r="69" spans="1:9" ht="21">
      <c r="A69" s="3"/>
      <c r="B69" s="3"/>
      <c r="C69" s="3"/>
      <c r="D69" s="3"/>
      <c r="E69" s="3"/>
      <c r="F69" s="3"/>
      <c r="G69" s="3"/>
      <c r="H69" s="3"/>
      <c r="I69" s="3"/>
    </row>
    <row r="70" spans="1:9" ht="21">
      <c r="A70" s="3"/>
      <c r="B70" s="3"/>
      <c r="C70" s="3"/>
      <c r="D70" s="3"/>
      <c r="E70" s="3"/>
      <c r="F70" s="3"/>
      <c r="G70" s="3"/>
      <c r="H70" s="3"/>
      <c r="I70" s="3"/>
    </row>
    <row r="71" spans="1:9" ht="21">
      <c r="A71" s="3" t="s">
        <v>464</v>
      </c>
      <c r="B71" s="3"/>
      <c r="C71" s="3"/>
      <c r="D71" s="3"/>
      <c r="E71" s="3"/>
      <c r="F71" s="3"/>
      <c r="G71" s="3"/>
      <c r="H71" s="3"/>
      <c r="I71" s="3"/>
    </row>
    <row r="72" spans="1:9" ht="21">
      <c r="A72" s="3" t="s">
        <v>465</v>
      </c>
      <c r="B72" s="3"/>
      <c r="C72" s="3"/>
      <c r="D72" s="3"/>
      <c r="E72" s="3"/>
      <c r="F72" s="3"/>
      <c r="G72" s="3"/>
      <c r="H72" s="3"/>
      <c r="I72" s="3"/>
    </row>
    <row r="73" spans="1:9" ht="21">
      <c r="A73" s="3" t="s">
        <v>466</v>
      </c>
      <c r="B73" s="3"/>
      <c r="C73" s="3"/>
      <c r="D73" s="3"/>
      <c r="E73" s="3"/>
      <c r="F73" s="3"/>
      <c r="G73" s="3"/>
      <c r="H73" s="3"/>
      <c r="I73" s="3"/>
    </row>
    <row r="74" spans="1:9" ht="21">
      <c r="A74" s="3" t="s">
        <v>269</v>
      </c>
      <c r="B74" s="3"/>
      <c r="C74" s="3"/>
      <c r="D74" s="3"/>
      <c r="E74" s="3"/>
      <c r="F74" s="3"/>
      <c r="G74" s="3"/>
      <c r="H74" s="3"/>
      <c r="I74" s="3"/>
    </row>
    <row r="75" spans="1:9" ht="21">
      <c r="A75" s="3" t="s">
        <v>267</v>
      </c>
      <c r="B75" s="3"/>
      <c r="C75" s="3"/>
      <c r="D75" s="3"/>
      <c r="E75" s="3"/>
      <c r="F75" s="3"/>
      <c r="G75" s="3"/>
      <c r="H75" s="3"/>
      <c r="I75" s="3"/>
    </row>
    <row r="76" spans="1:9" ht="21">
      <c r="A76" s="3" t="s">
        <v>467</v>
      </c>
      <c r="B76" s="3"/>
      <c r="C76" s="3"/>
      <c r="D76" s="3"/>
      <c r="E76" s="3"/>
      <c r="F76" s="3"/>
      <c r="G76" s="3"/>
      <c r="H76" s="3"/>
      <c r="I76" s="3"/>
    </row>
    <row r="77" spans="1:9" ht="21">
      <c r="A77" s="3"/>
      <c r="B77" s="3"/>
      <c r="C77" s="3"/>
      <c r="D77" s="3"/>
      <c r="E77" s="3"/>
      <c r="F77" s="3"/>
      <c r="G77" s="3"/>
      <c r="H77" s="3"/>
      <c r="I77" s="3"/>
    </row>
    <row r="78" spans="1:9" ht="21">
      <c r="A78" s="3"/>
      <c r="B78" s="3"/>
      <c r="C78" s="3"/>
      <c r="D78" s="3"/>
      <c r="E78" s="3"/>
      <c r="F78" s="3"/>
      <c r="G78" s="3"/>
      <c r="H78" s="3"/>
      <c r="I78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D748"/>
  <sheetViews>
    <sheetView tabSelected="1" topLeftCell="A100" workbookViewId="0">
      <selection activeCell="A112" sqref="A112"/>
    </sheetView>
  </sheetViews>
  <sheetFormatPr defaultRowHeight="14.25"/>
  <cols>
    <col min="1" max="1" width="51.5" customWidth="1"/>
    <col min="2" max="2" width="9.75" customWidth="1"/>
    <col min="3" max="3" width="14.375" customWidth="1"/>
    <col min="4" max="4" width="13.75" customWidth="1"/>
  </cols>
  <sheetData>
    <row r="1" spans="1:4" ht="21">
      <c r="A1" s="437" t="s">
        <v>298</v>
      </c>
      <c r="B1" s="437"/>
      <c r="C1" s="437"/>
      <c r="D1" s="437"/>
    </row>
    <row r="2" spans="1:4" ht="21">
      <c r="A2" s="437" t="s">
        <v>646</v>
      </c>
      <c r="B2" s="437"/>
      <c r="C2" s="437"/>
      <c r="D2" s="437"/>
    </row>
    <row r="3" spans="1:4" ht="21">
      <c r="A3" s="437" t="s">
        <v>647</v>
      </c>
      <c r="B3" s="437"/>
      <c r="C3" s="437"/>
      <c r="D3" s="437"/>
    </row>
    <row r="4" spans="1:4" ht="21">
      <c r="A4" s="437" t="s">
        <v>475</v>
      </c>
      <c r="B4" s="437"/>
      <c r="C4" s="437"/>
      <c r="D4" s="437"/>
    </row>
    <row r="5" spans="1:4" ht="21">
      <c r="A5" s="3"/>
      <c r="B5" s="3"/>
      <c r="C5" s="3"/>
      <c r="D5" s="438" t="s">
        <v>648</v>
      </c>
    </row>
    <row r="6" spans="1:4" ht="21">
      <c r="A6" s="439" t="s">
        <v>0</v>
      </c>
      <c r="B6" s="439" t="s">
        <v>472</v>
      </c>
      <c r="C6" s="439" t="s">
        <v>1</v>
      </c>
      <c r="D6" s="439" t="s">
        <v>649</v>
      </c>
    </row>
    <row r="7" spans="1:4" ht="21">
      <c r="A7" s="440" t="s">
        <v>650</v>
      </c>
      <c r="B7" s="9"/>
      <c r="C7" s="72"/>
      <c r="D7" s="9"/>
    </row>
    <row r="8" spans="1:4" ht="21">
      <c r="A8" s="440" t="s">
        <v>201</v>
      </c>
      <c r="B8" s="12">
        <v>411000</v>
      </c>
      <c r="C8" s="72"/>
      <c r="D8" s="9"/>
    </row>
    <row r="9" spans="1:4" ht="21">
      <c r="A9" s="440" t="s">
        <v>651</v>
      </c>
      <c r="B9" s="12">
        <v>411001</v>
      </c>
      <c r="C9" s="72">
        <v>170000</v>
      </c>
      <c r="D9" s="72">
        <v>203762.68</v>
      </c>
    </row>
    <row r="10" spans="1:4" ht="21">
      <c r="A10" s="440" t="s">
        <v>652</v>
      </c>
      <c r="B10" s="12">
        <v>411002</v>
      </c>
      <c r="C10" s="72">
        <v>60000</v>
      </c>
      <c r="D10" s="72">
        <v>64506.5</v>
      </c>
    </row>
    <row r="11" spans="1:4" ht="21">
      <c r="A11" s="440" t="s">
        <v>653</v>
      </c>
      <c r="B11" s="12">
        <v>411003</v>
      </c>
      <c r="C11" s="72">
        <v>4000</v>
      </c>
      <c r="D11" s="72">
        <v>7760</v>
      </c>
    </row>
    <row r="12" spans="1:4" ht="21">
      <c r="A12" s="441" t="s">
        <v>654</v>
      </c>
      <c r="B12" s="448"/>
      <c r="C12" s="337">
        <f>SUM(C9:C11)</f>
        <v>234000</v>
      </c>
      <c r="D12" s="98">
        <f>SUM(D9:D11)</f>
        <v>276029.18</v>
      </c>
    </row>
    <row r="13" spans="1:4" ht="21">
      <c r="A13" s="440" t="s">
        <v>655</v>
      </c>
      <c r="B13" s="12">
        <v>412000</v>
      </c>
      <c r="C13" s="72"/>
      <c r="D13" s="9"/>
    </row>
    <row r="14" spans="1:4" ht="21">
      <c r="A14" s="440" t="s">
        <v>656</v>
      </c>
      <c r="B14" s="12">
        <v>412104</v>
      </c>
      <c r="C14" s="72">
        <v>2000</v>
      </c>
      <c r="D14" s="72">
        <v>242.5</v>
      </c>
    </row>
    <row r="15" spans="1:4" ht="21">
      <c r="A15" s="440" t="s">
        <v>721</v>
      </c>
      <c r="B15" s="12">
        <v>412106</v>
      </c>
      <c r="C15" s="72">
        <v>24000</v>
      </c>
      <c r="D15" s="72">
        <v>27531</v>
      </c>
    </row>
    <row r="16" spans="1:4" ht="21">
      <c r="A16" s="440" t="s">
        <v>657</v>
      </c>
      <c r="B16" s="12">
        <v>412107</v>
      </c>
      <c r="C16" s="72">
        <v>280000</v>
      </c>
      <c r="D16" s="72">
        <v>286420</v>
      </c>
    </row>
    <row r="17" spans="1:4" ht="21">
      <c r="A17" s="440" t="s">
        <v>658</v>
      </c>
      <c r="B17" s="12">
        <v>412128</v>
      </c>
      <c r="C17" s="72">
        <v>500</v>
      </c>
      <c r="D17" s="72">
        <v>390</v>
      </c>
    </row>
    <row r="18" spans="1:4" ht="21">
      <c r="A18" s="440" t="s">
        <v>720</v>
      </c>
      <c r="B18" s="12">
        <v>412199</v>
      </c>
      <c r="C18" s="72"/>
      <c r="D18" s="72">
        <v>1388.6</v>
      </c>
    </row>
    <row r="19" spans="1:4" ht="21">
      <c r="A19" s="440" t="s">
        <v>659</v>
      </c>
      <c r="B19" s="12">
        <v>412202</v>
      </c>
      <c r="C19" s="72"/>
      <c r="D19" s="72"/>
    </row>
    <row r="20" spans="1:4" ht="21">
      <c r="A20" s="440" t="s">
        <v>660</v>
      </c>
      <c r="B20" s="12">
        <v>412210</v>
      </c>
      <c r="C20" s="72">
        <v>3000</v>
      </c>
      <c r="D20" s="72">
        <v>292940</v>
      </c>
    </row>
    <row r="21" spans="1:4" ht="21">
      <c r="A21" s="440" t="s">
        <v>661</v>
      </c>
      <c r="B21" s="12">
        <v>412299</v>
      </c>
      <c r="C21" s="72"/>
      <c r="D21" s="72"/>
    </row>
    <row r="22" spans="1:4" ht="21">
      <c r="A22" s="440" t="s">
        <v>662</v>
      </c>
      <c r="B22" s="12">
        <v>412307</v>
      </c>
      <c r="C22" s="72"/>
      <c r="D22" s="72"/>
    </row>
    <row r="23" spans="1:4" ht="21">
      <c r="A23" s="440" t="s">
        <v>663</v>
      </c>
      <c r="B23" s="12">
        <v>412399</v>
      </c>
      <c r="C23" s="72"/>
      <c r="D23" s="72"/>
    </row>
    <row r="24" spans="1:4" ht="21">
      <c r="A24" s="441" t="s">
        <v>664</v>
      </c>
      <c r="B24" s="448"/>
      <c r="C24" s="337">
        <f>SUM(C14:C23)</f>
        <v>309500</v>
      </c>
      <c r="D24" s="337">
        <f>SUM(D14:D23)</f>
        <v>608912.1</v>
      </c>
    </row>
    <row r="25" spans="1:4" ht="21">
      <c r="A25" s="440" t="s">
        <v>665</v>
      </c>
      <c r="B25" s="12">
        <v>413000</v>
      </c>
      <c r="C25" s="72"/>
      <c r="D25" s="9"/>
    </row>
    <row r="26" spans="1:4" ht="21">
      <c r="A26" s="440" t="s">
        <v>666</v>
      </c>
      <c r="B26" s="12">
        <v>413003</v>
      </c>
      <c r="C26" s="72">
        <v>102000</v>
      </c>
      <c r="D26" s="72">
        <v>208344.42</v>
      </c>
    </row>
    <row r="27" spans="1:4" ht="21">
      <c r="A27" s="440" t="s">
        <v>667</v>
      </c>
      <c r="B27" s="12">
        <v>413004</v>
      </c>
      <c r="C27" s="72"/>
      <c r="D27" s="9"/>
    </row>
    <row r="28" spans="1:4" ht="21">
      <c r="A28" s="440" t="s">
        <v>668</v>
      </c>
      <c r="B28" s="12">
        <v>413999</v>
      </c>
      <c r="C28" s="72"/>
      <c r="D28" s="9"/>
    </row>
    <row r="29" spans="1:4" ht="21">
      <c r="A29" s="441" t="s">
        <v>669</v>
      </c>
      <c r="B29" s="448"/>
      <c r="C29" s="337">
        <f>SUM(C26:C28)</f>
        <v>102000</v>
      </c>
      <c r="D29" s="98">
        <f>SUM(D26:D28)</f>
        <v>208344.42</v>
      </c>
    </row>
    <row r="30" spans="1:4" ht="21">
      <c r="A30" s="440" t="s">
        <v>20</v>
      </c>
      <c r="B30" s="12">
        <v>415000</v>
      </c>
      <c r="C30" s="72"/>
      <c r="D30" s="9"/>
    </row>
    <row r="31" spans="1:4" ht="21">
      <c r="A31" s="440" t="s">
        <v>670</v>
      </c>
      <c r="B31" s="12">
        <v>415004</v>
      </c>
      <c r="C31" s="72">
        <v>60000</v>
      </c>
      <c r="D31" s="72">
        <v>67000</v>
      </c>
    </row>
    <row r="32" spans="1:4" ht="21">
      <c r="A32" s="440" t="s">
        <v>671</v>
      </c>
      <c r="B32" s="12">
        <v>441003</v>
      </c>
      <c r="C32" s="72"/>
      <c r="D32" s="9"/>
    </row>
    <row r="33" spans="1:4" ht="21">
      <c r="A33" s="440" t="s">
        <v>672</v>
      </c>
      <c r="B33" s="12">
        <v>415999</v>
      </c>
      <c r="C33" s="72"/>
      <c r="D33" s="72">
        <v>128800</v>
      </c>
    </row>
    <row r="34" spans="1:4" ht="21">
      <c r="A34" s="442" t="s">
        <v>673</v>
      </c>
      <c r="B34" s="286"/>
      <c r="C34" s="337">
        <f>SUM(C31:C33)</f>
        <v>60000</v>
      </c>
      <c r="D34" s="98">
        <f>SUM(D31:D33)</f>
        <v>195800</v>
      </c>
    </row>
    <row r="35" spans="1:4" ht="21">
      <c r="A35" s="3"/>
      <c r="B35" s="3"/>
      <c r="C35" s="76"/>
      <c r="D35" s="3"/>
    </row>
    <row r="36" spans="1:4" ht="21">
      <c r="A36" s="3"/>
      <c r="B36" s="3"/>
      <c r="C36" s="76"/>
      <c r="D36" s="3"/>
    </row>
    <row r="37" spans="1:4" ht="21">
      <c r="A37" s="439" t="s">
        <v>0</v>
      </c>
      <c r="B37" s="439" t="s">
        <v>472</v>
      </c>
      <c r="C37" s="443" t="s">
        <v>1</v>
      </c>
      <c r="D37" s="439" t="s">
        <v>649</v>
      </c>
    </row>
    <row r="38" spans="1:4" ht="21">
      <c r="A38" s="444" t="s">
        <v>674</v>
      </c>
      <c r="B38" s="242"/>
      <c r="C38" s="78"/>
      <c r="D38" s="242"/>
    </row>
    <row r="39" spans="1:4" ht="21">
      <c r="A39" s="440" t="s">
        <v>22</v>
      </c>
      <c r="B39" s="9"/>
      <c r="C39" s="72"/>
      <c r="D39" s="9"/>
    </row>
    <row r="40" spans="1:4" ht="21">
      <c r="A40" s="440" t="s">
        <v>675</v>
      </c>
      <c r="B40" s="12">
        <v>421001</v>
      </c>
      <c r="C40" s="72"/>
      <c r="D40" s="72">
        <v>344477.26</v>
      </c>
    </row>
    <row r="41" spans="1:4" ht="21">
      <c r="A41" s="440" t="s">
        <v>676</v>
      </c>
      <c r="B41" s="12">
        <v>421002</v>
      </c>
      <c r="C41" s="72">
        <v>6500000</v>
      </c>
      <c r="D41" s="72">
        <v>8184731.71</v>
      </c>
    </row>
    <row r="42" spans="1:4" ht="21">
      <c r="A42" s="440" t="s">
        <v>677</v>
      </c>
      <c r="B42" s="12">
        <v>421004</v>
      </c>
      <c r="C42" s="72">
        <v>2600000</v>
      </c>
      <c r="D42" s="72">
        <v>3418284.41</v>
      </c>
    </row>
    <row r="43" spans="1:4" ht="21">
      <c r="A43" s="440" t="s">
        <v>678</v>
      </c>
      <c r="B43" s="12">
        <v>421005</v>
      </c>
      <c r="C43" s="72">
        <v>120000</v>
      </c>
      <c r="D43" s="72">
        <v>133522.25</v>
      </c>
    </row>
    <row r="44" spans="1:4" ht="21">
      <c r="A44" s="440" t="s">
        <v>679</v>
      </c>
      <c r="B44" s="12">
        <v>421006</v>
      </c>
      <c r="C44" s="72">
        <v>1500000</v>
      </c>
      <c r="D44" s="72">
        <v>1746398.75</v>
      </c>
    </row>
    <row r="45" spans="1:4" ht="21">
      <c r="A45" s="440" t="s">
        <v>680</v>
      </c>
      <c r="B45" s="12">
        <v>421007</v>
      </c>
      <c r="C45" s="72">
        <v>2800000</v>
      </c>
      <c r="D45" s="72">
        <v>3756468.12</v>
      </c>
    </row>
    <row r="46" spans="1:4" ht="21">
      <c r="A46" s="440" t="s">
        <v>681</v>
      </c>
      <c r="B46" s="12">
        <v>421010</v>
      </c>
      <c r="C46" s="72">
        <v>2000</v>
      </c>
      <c r="D46" s="72">
        <v>1211.57</v>
      </c>
    </row>
    <row r="47" spans="1:4" ht="21">
      <c r="A47" s="440" t="s">
        <v>682</v>
      </c>
      <c r="B47" s="12">
        <v>421011</v>
      </c>
      <c r="C47" s="72"/>
      <c r="D47" s="72"/>
    </row>
    <row r="48" spans="1:4" ht="21">
      <c r="A48" s="440" t="s">
        <v>683</v>
      </c>
      <c r="B48" s="12">
        <v>421012</v>
      </c>
      <c r="C48" s="72">
        <v>80000</v>
      </c>
      <c r="D48" s="72">
        <v>166366.85</v>
      </c>
    </row>
    <row r="49" spans="1:4" ht="21">
      <c r="A49" s="440" t="s">
        <v>684</v>
      </c>
      <c r="B49" s="12">
        <v>421013</v>
      </c>
      <c r="C49" s="72">
        <v>100000</v>
      </c>
      <c r="D49" s="72">
        <v>59194.86</v>
      </c>
    </row>
    <row r="50" spans="1:4" ht="21">
      <c r="A50" s="440" t="s">
        <v>685</v>
      </c>
      <c r="B50" s="12">
        <v>421015</v>
      </c>
      <c r="C50" s="72">
        <v>500000</v>
      </c>
      <c r="D50" s="72">
        <v>725398</v>
      </c>
    </row>
    <row r="51" spans="1:4" ht="21">
      <c r="A51" s="441" t="s">
        <v>686</v>
      </c>
      <c r="B51" s="286"/>
      <c r="C51" s="337">
        <f>SUM(C41:C50)</f>
        <v>14202000</v>
      </c>
      <c r="D51" s="98">
        <f>SUM(D40:D50)</f>
        <v>18536053.780000001</v>
      </c>
    </row>
    <row r="52" spans="1:4" ht="21">
      <c r="A52" s="441" t="s">
        <v>687</v>
      </c>
      <c r="B52" s="286"/>
      <c r="C52" s="337">
        <f>C12+C24+C29+C34+C51</f>
        <v>14907500</v>
      </c>
      <c r="D52" s="98">
        <f>D12+D24+D29+D34+D51</f>
        <v>19825139.48</v>
      </c>
    </row>
    <row r="53" spans="1:4" ht="21">
      <c r="A53" s="440" t="s">
        <v>688</v>
      </c>
      <c r="B53" s="9"/>
      <c r="C53" s="72"/>
      <c r="D53" s="9"/>
    </row>
    <row r="54" spans="1:4" ht="21">
      <c r="A54" s="440" t="s">
        <v>23</v>
      </c>
      <c r="B54" s="12">
        <v>430000</v>
      </c>
      <c r="C54" s="72"/>
      <c r="D54" s="9"/>
    </row>
    <row r="55" spans="1:4" ht="21">
      <c r="A55" s="440" t="s">
        <v>689</v>
      </c>
      <c r="B55" s="12">
        <v>431000</v>
      </c>
      <c r="C55" s="72"/>
      <c r="D55" s="9"/>
    </row>
    <row r="56" spans="1:4" ht="21">
      <c r="A56" s="440" t="s">
        <v>690</v>
      </c>
      <c r="B56" s="12">
        <v>431002</v>
      </c>
      <c r="C56" s="72">
        <v>13850000</v>
      </c>
      <c r="D56" s="72">
        <v>11914888</v>
      </c>
    </row>
    <row r="57" spans="1:4" ht="21">
      <c r="A57" s="440" t="s">
        <v>691</v>
      </c>
      <c r="B57" s="12"/>
      <c r="C57" s="72"/>
      <c r="D57" s="9"/>
    </row>
    <row r="58" spans="1:4" ht="21">
      <c r="A58" s="440" t="s">
        <v>692</v>
      </c>
      <c r="B58" s="12">
        <v>431004</v>
      </c>
      <c r="C58" s="72"/>
      <c r="D58" s="9"/>
    </row>
    <row r="59" spans="1:4" ht="21">
      <c r="A59" s="441" t="s">
        <v>693</v>
      </c>
      <c r="B59" s="286"/>
      <c r="C59" s="337">
        <f>SUM(C56:C58)</f>
        <v>13850000</v>
      </c>
      <c r="D59" s="98">
        <f>SUM(D56:D58)</f>
        <v>11914888</v>
      </c>
    </row>
    <row r="60" spans="1:4" ht="21">
      <c r="A60" s="441" t="s">
        <v>694</v>
      </c>
      <c r="B60" s="286"/>
      <c r="C60" s="337">
        <f>C52+C59</f>
        <v>28757500</v>
      </c>
      <c r="D60" s="98">
        <f>D52+D59</f>
        <v>31740027.48</v>
      </c>
    </row>
    <row r="61" spans="1:4" ht="21">
      <c r="A61" s="440" t="s">
        <v>695</v>
      </c>
      <c r="B61" s="9"/>
      <c r="C61" s="72"/>
      <c r="D61" s="9"/>
    </row>
    <row r="62" spans="1:4" ht="21">
      <c r="A62" s="440" t="s">
        <v>722</v>
      </c>
      <c r="B62" s="12">
        <v>440000</v>
      </c>
      <c r="C62" s="72"/>
      <c r="D62" s="9"/>
    </row>
    <row r="63" spans="1:4" ht="21">
      <c r="A63" s="440" t="s">
        <v>723</v>
      </c>
      <c r="B63" s="12">
        <v>441002</v>
      </c>
      <c r="C63" s="72"/>
      <c r="D63" s="72">
        <v>13163552</v>
      </c>
    </row>
    <row r="64" spans="1:4" ht="21">
      <c r="A64" s="440" t="s">
        <v>724</v>
      </c>
      <c r="B64" s="12">
        <v>441002</v>
      </c>
      <c r="C64" s="72"/>
      <c r="D64" s="72">
        <v>9440600</v>
      </c>
    </row>
    <row r="65" spans="1:4" ht="21">
      <c r="A65" s="441" t="s">
        <v>725</v>
      </c>
      <c r="B65" s="286"/>
      <c r="C65" s="337"/>
      <c r="D65" s="98">
        <f>SUM(D63:D64)</f>
        <v>22604152</v>
      </c>
    </row>
    <row r="66" spans="1:4" ht="21">
      <c r="A66" s="441" t="s">
        <v>726</v>
      </c>
      <c r="B66" s="286"/>
      <c r="C66" s="337"/>
      <c r="D66" s="98">
        <f>D12+D24+D29+D34+D51+D59+D65</f>
        <v>54344179.480000004</v>
      </c>
    </row>
    <row r="67" spans="1:4" ht="21">
      <c r="A67" s="3"/>
      <c r="B67" s="3"/>
      <c r="C67" s="3"/>
      <c r="D67" s="3"/>
    </row>
    <row r="68" spans="1:4" ht="21">
      <c r="A68" s="3"/>
      <c r="B68" s="3"/>
      <c r="C68" s="3"/>
      <c r="D68" s="3"/>
    </row>
    <row r="69" spans="1:4" ht="21">
      <c r="A69" s="3"/>
      <c r="B69" s="3"/>
      <c r="C69" s="3"/>
      <c r="D69" s="3"/>
    </row>
    <row r="70" spans="1:4" ht="21">
      <c r="A70" s="437" t="s">
        <v>298</v>
      </c>
      <c r="B70" s="437"/>
      <c r="C70" s="437"/>
      <c r="D70" s="437"/>
    </row>
    <row r="71" spans="1:4" ht="21">
      <c r="A71" s="437" t="s">
        <v>696</v>
      </c>
      <c r="B71" s="437"/>
      <c r="C71" s="437"/>
      <c r="D71" s="437"/>
    </row>
    <row r="72" spans="1:4" ht="21">
      <c r="A72" s="437" t="s">
        <v>697</v>
      </c>
      <c r="B72" s="437"/>
      <c r="C72" s="437"/>
      <c r="D72" s="437"/>
    </row>
    <row r="73" spans="1:4" ht="21">
      <c r="A73" s="437" t="s">
        <v>698</v>
      </c>
      <c r="B73" s="437"/>
      <c r="C73" s="437"/>
      <c r="D73" s="437"/>
    </row>
    <row r="74" spans="1:4" ht="21">
      <c r="A74" s="3"/>
      <c r="B74" s="3"/>
      <c r="C74" s="3"/>
      <c r="D74" s="3"/>
    </row>
    <row r="75" spans="1:4" ht="21">
      <c r="A75" s="439" t="s">
        <v>0</v>
      </c>
      <c r="B75" s="439" t="s">
        <v>472</v>
      </c>
      <c r="C75" s="439" t="s">
        <v>1</v>
      </c>
      <c r="D75" s="439" t="s">
        <v>699</v>
      </c>
    </row>
    <row r="76" spans="1:4" ht="21">
      <c r="A76" s="440" t="s">
        <v>700</v>
      </c>
      <c r="B76" s="9"/>
      <c r="C76" s="9"/>
      <c r="D76" s="9"/>
    </row>
    <row r="77" spans="1:4" ht="21">
      <c r="A77" s="440" t="s">
        <v>701</v>
      </c>
      <c r="B77" s="12">
        <v>110300</v>
      </c>
      <c r="C77" s="72">
        <v>60000</v>
      </c>
      <c r="D77" s="72">
        <v>48337</v>
      </c>
    </row>
    <row r="78" spans="1:4" ht="21">
      <c r="A78" s="440" t="s">
        <v>702</v>
      </c>
      <c r="B78" s="12">
        <v>110800</v>
      </c>
      <c r="C78" s="72"/>
      <c r="D78" s="72"/>
    </row>
    <row r="79" spans="1:4" ht="21">
      <c r="A79" s="440" t="s">
        <v>703</v>
      </c>
      <c r="B79" s="12">
        <v>110900</v>
      </c>
      <c r="C79" s="72">
        <v>48000</v>
      </c>
      <c r="D79" s="72">
        <v>42000</v>
      </c>
    </row>
    <row r="80" spans="1:4" ht="21">
      <c r="A80" s="440" t="s">
        <v>704</v>
      </c>
      <c r="B80" s="12">
        <v>111000</v>
      </c>
      <c r="C80" s="72">
        <v>8090</v>
      </c>
      <c r="D80" s="72"/>
    </row>
    <row r="81" spans="1:4" ht="21">
      <c r="A81" s="440" t="s">
        <v>705</v>
      </c>
      <c r="B81" s="12">
        <v>111100</v>
      </c>
      <c r="C81" s="72">
        <v>379075</v>
      </c>
      <c r="D81" s="72">
        <v>329075</v>
      </c>
    </row>
    <row r="82" spans="1:4" ht="21">
      <c r="A82" s="439" t="s">
        <v>3</v>
      </c>
      <c r="B82" s="448"/>
      <c r="C82" s="445">
        <f>SUM(C77:C81)</f>
        <v>495165</v>
      </c>
      <c r="D82" s="337">
        <f>SUM(D77:D81)</f>
        <v>419412</v>
      </c>
    </row>
    <row r="83" spans="1:4" ht="21">
      <c r="A83" s="440" t="s">
        <v>706</v>
      </c>
      <c r="B83" s="12">
        <v>521000</v>
      </c>
      <c r="C83" s="72">
        <v>2322320</v>
      </c>
      <c r="D83" s="72">
        <v>2311920</v>
      </c>
    </row>
    <row r="84" spans="1:4" ht="21">
      <c r="A84" s="440" t="s">
        <v>707</v>
      </c>
      <c r="B84" s="12">
        <v>522000</v>
      </c>
      <c r="C84" s="72">
        <v>5240800</v>
      </c>
      <c r="D84" s="72">
        <v>4965437.78</v>
      </c>
    </row>
    <row r="85" spans="1:4" ht="21">
      <c r="A85" s="439" t="s">
        <v>3</v>
      </c>
      <c r="B85" s="448"/>
      <c r="C85" s="446">
        <f>SUM(C83:C84)</f>
        <v>7563120</v>
      </c>
      <c r="D85" s="337">
        <f>SUM(D83:D84)</f>
        <v>7277357.7800000003</v>
      </c>
    </row>
    <row r="86" spans="1:4" ht="21">
      <c r="A86" s="440" t="s">
        <v>708</v>
      </c>
      <c r="B86" s="12">
        <v>531000</v>
      </c>
      <c r="C86" s="72">
        <v>872700</v>
      </c>
      <c r="D86" s="72">
        <v>853197.25</v>
      </c>
    </row>
    <row r="87" spans="1:4" ht="21">
      <c r="A87" s="440" t="s">
        <v>709</v>
      </c>
      <c r="B87" s="12">
        <v>532000</v>
      </c>
      <c r="C87" s="72">
        <v>3555900</v>
      </c>
      <c r="D87" s="72">
        <v>2594771.79</v>
      </c>
    </row>
    <row r="88" spans="1:4" ht="21">
      <c r="A88" s="440" t="s">
        <v>710</v>
      </c>
      <c r="B88" s="12">
        <v>533000</v>
      </c>
      <c r="C88" s="72">
        <v>2767115</v>
      </c>
      <c r="D88" s="72">
        <v>2218389.5</v>
      </c>
    </row>
    <row r="89" spans="1:4" ht="21">
      <c r="A89" s="440" t="s">
        <v>711</v>
      </c>
      <c r="B89" s="12">
        <v>534000</v>
      </c>
      <c r="C89" s="72">
        <v>355000</v>
      </c>
      <c r="D89" s="72">
        <v>310082.51</v>
      </c>
    </row>
    <row r="90" spans="1:4" ht="21">
      <c r="A90" s="439" t="s">
        <v>3</v>
      </c>
      <c r="B90" s="448"/>
      <c r="C90" s="446">
        <f>SUM(C86:C89)</f>
        <v>7550715</v>
      </c>
      <c r="D90" s="337">
        <f>SUM(D86:D89)</f>
        <v>5976441.0499999998</v>
      </c>
    </row>
    <row r="91" spans="1:4" ht="21">
      <c r="A91" s="442" t="s">
        <v>712</v>
      </c>
      <c r="B91" s="448">
        <v>561000</v>
      </c>
      <c r="C91" s="337">
        <v>2757500</v>
      </c>
      <c r="D91" s="337">
        <v>2662500</v>
      </c>
    </row>
    <row r="92" spans="1:4" ht="21">
      <c r="A92" s="439" t="s">
        <v>3</v>
      </c>
      <c r="B92" s="448"/>
      <c r="C92" s="446">
        <f>SUM(C91)</f>
        <v>2757500</v>
      </c>
      <c r="D92" s="337">
        <f>SUM(D91)</f>
        <v>2662500</v>
      </c>
    </row>
    <row r="93" spans="1:4" ht="21">
      <c r="A93" s="442" t="s">
        <v>713</v>
      </c>
      <c r="B93" s="448"/>
      <c r="C93" s="337">
        <f>C82+C85+C90+C92</f>
        <v>18366500</v>
      </c>
      <c r="D93" s="337"/>
    </row>
    <row r="94" spans="1:4" ht="21">
      <c r="A94" s="440" t="s">
        <v>714</v>
      </c>
      <c r="B94" s="12"/>
      <c r="C94" s="72"/>
      <c r="D94" s="72"/>
    </row>
    <row r="95" spans="1:4" ht="21">
      <c r="A95" s="440" t="s">
        <v>715</v>
      </c>
      <c r="B95" s="12">
        <v>541000</v>
      </c>
      <c r="C95" s="72">
        <v>159000</v>
      </c>
      <c r="D95" s="72">
        <v>117956.5</v>
      </c>
    </row>
    <row r="96" spans="1:4" ht="21">
      <c r="A96" s="440" t="s">
        <v>716</v>
      </c>
      <c r="B96" s="12">
        <v>542000</v>
      </c>
      <c r="C96" s="72">
        <v>10207000</v>
      </c>
      <c r="D96" s="72">
        <v>9878500</v>
      </c>
    </row>
    <row r="97" spans="1:4" ht="21">
      <c r="A97" s="439" t="s">
        <v>3</v>
      </c>
      <c r="B97" s="448"/>
      <c r="C97" s="446">
        <f>SUM(C95:C96)</f>
        <v>10366000</v>
      </c>
      <c r="D97" s="337">
        <f>SUM(D95:D96)</f>
        <v>9996456.5</v>
      </c>
    </row>
    <row r="98" spans="1:4" ht="21">
      <c r="A98" s="442" t="s">
        <v>717</v>
      </c>
      <c r="B98" s="448">
        <v>551000</v>
      </c>
      <c r="C98" s="337">
        <v>25000</v>
      </c>
      <c r="D98" s="337">
        <v>25000</v>
      </c>
    </row>
    <row r="99" spans="1:4" ht="21">
      <c r="A99" s="439" t="s">
        <v>3</v>
      </c>
      <c r="B99" s="448"/>
      <c r="C99" s="446">
        <f>SUM(C98)</f>
        <v>25000</v>
      </c>
      <c r="D99" s="337">
        <f>SUM(D98)</f>
        <v>25000</v>
      </c>
    </row>
    <row r="100" spans="1:4" ht="21">
      <c r="A100" s="439" t="s">
        <v>718</v>
      </c>
      <c r="B100" s="448"/>
      <c r="C100" s="446">
        <f>C97</f>
        <v>10366000</v>
      </c>
      <c r="D100" s="337"/>
    </row>
    <row r="101" spans="1:4" ht="21">
      <c r="A101" s="439" t="s">
        <v>719</v>
      </c>
      <c r="B101" s="448"/>
      <c r="C101" s="446">
        <f>C93+C99+C100</f>
        <v>28757500</v>
      </c>
      <c r="D101" s="337">
        <f>D82+D85+D90+D92+D97</f>
        <v>26332167.329999998</v>
      </c>
    </row>
    <row r="104" spans="1:4" ht="23.25">
      <c r="A104" s="449" t="s">
        <v>298</v>
      </c>
      <c r="B104" s="449"/>
      <c r="C104" s="449"/>
      <c r="D104" s="449"/>
    </row>
    <row r="105" spans="1:4" ht="23.25">
      <c r="A105" s="449" t="s">
        <v>727</v>
      </c>
      <c r="B105" s="449"/>
      <c r="C105" s="449"/>
      <c r="D105" s="449"/>
    </row>
    <row r="106" spans="1:4" ht="23.25">
      <c r="A106" s="381" t="s">
        <v>475</v>
      </c>
      <c r="B106" s="381"/>
      <c r="C106" s="381"/>
      <c r="D106" s="381"/>
    </row>
    <row r="107" spans="1:4" ht="30" customHeight="1">
      <c r="A107" s="359" t="s">
        <v>0</v>
      </c>
      <c r="B107" s="358" t="s">
        <v>472</v>
      </c>
      <c r="C107" s="358" t="s">
        <v>473</v>
      </c>
      <c r="D107" s="360" t="s">
        <v>474</v>
      </c>
    </row>
    <row r="108" spans="1:4" ht="18">
      <c r="A108" s="49" t="s">
        <v>51</v>
      </c>
      <c r="B108" s="49"/>
      <c r="C108" s="447">
        <v>35.96</v>
      </c>
      <c r="D108" s="49"/>
    </row>
    <row r="109" spans="1:4" ht="18">
      <c r="A109" s="46" t="s">
        <v>728</v>
      </c>
      <c r="B109" s="46"/>
      <c r="C109" s="101"/>
      <c r="D109" s="46"/>
    </row>
    <row r="110" spans="1:4" ht="18">
      <c r="A110" s="46" t="s">
        <v>729</v>
      </c>
      <c r="B110" s="46"/>
      <c r="C110" s="101">
        <v>6829008.0300000003</v>
      </c>
      <c r="D110" s="46"/>
    </row>
    <row r="111" spans="1:4" ht="18">
      <c r="A111" s="46" t="s">
        <v>730</v>
      </c>
      <c r="B111" s="46"/>
      <c r="C111" s="101"/>
      <c r="D111" s="46"/>
    </row>
    <row r="112" spans="1:4" ht="18">
      <c r="A112" s="46" t="s">
        <v>731</v>
      </c>
      <c r="B112" s="46"/>
      <c r="C112" s="101">
        <v>31279462.609999999</v>
      </c>
      <c r="D112" s="46"/>
    </row>
    <row r="113" spans="1:4" ht="18">
      <c r="A113" s="46" t="s">
        <v>732</v>
      </c>
      <c r="B113" s="46"/>
      <c r="C113" s="101">
        <v>18120.59</v>
      </c>
      <c r="D113" s="46"/>
    </row>
    <row r="114" spans="1:4" ht="18">
      <c r="A114" s="46" t="s">
        <v>733</v>
      </c>
      <c r="B114" s="46"/>
      <c r="C114" s="101">
        <v>2220</v>
      </c>
      <c r="D114" s="46"/>
    </row>
    <row r="115" spans="1:4" ht="18">
      <c r="A115" s="46" t="s">
        <v>312</v>
      </c>
      <c r="B115" s="46"/>
      <c r="C115" s="101">
        <v>7056</v>
      </c>
      <c r="D115" s="46"/>
    </row>
    <row r="116" spans="1:4" ht="18">
      <c r="A116" s="46" t="s">
        <v>253</v>
      </c>
      <c r="B116" s="46"/>
      <c r="C116" s="101">
        <v>5636800</v>
      </c>
      <c r="D116" s="46"/>
    </row>
    <row r="117" spans="1:4" ht="18">
      <c r="A117" s="46" t="s">
        <v>734</v>
      </c>
      <c r="B117" s="46"/>
      <c r="C117" s="101">
        <v>800000</v>
      </c>
      <c r="D117" s="46"/>
    </row>
    <row r="118" spans="1:4" ht="18">
      <c r="A118" s="46" t="s">
        <v>16</v>
      </c>
      <c r="B118" s="46"/>
      <c r="C118" s="46"/>
      <c r="D118" s="101">
        <v>10322281</v>
      </c>
    </row>
    <row r="119" spans="1:4" ht="18">
      <c r="A119" s="46" t="s">
        <v>735</v>
      </c>
      <c r="B119" s="46"/>
      <c r="C119" s="46"/>
      <c r="D119" s="101">
        <v>54344179.479999997</v>
      </c>
    </row>
    <row r="120" spans="1:4" ht="18">
      <c r="A120" s="46" t="s">
        <v>736</v>
      </c>
      <c r="B120" s="46"/>
      <c r="C120" s="46"/>
      <c r="D120" s="101">
        <v>8945.94</v>
      </c>
    </row>
    <row r="121" spans="1:4" ht="18">
      <c r="A121" s="46" t="s">
        <v>737</v>
      </c>
      <c r="B121" s="46"/>
      <c r="C121" s="46"/>
      <c r="D121" s="101">
        <v>4113.3900000000003</v>
      </c>
    </row>
    <row r="122" spans="1:4" ht="18">
      <c r="A122" s="46" t="s">
        <v>738</v>
      </c>
      <c r="B122" s="46"/>
      <c r="C122" s="46"/>
      <c r="D122" s="101">
        <v>339740</v>
      </c>
    </row>
    <row r="123" spans="1:4" ht="18">
      <c r="A123" s="46" t="s">
        <v>740</v>
      </c>
      <c r="B123" s="46"/>
      <c r="C123" s="46"/>
      <c r="D123" s="101">
        <v>66696</v>
      </c>
    </row>
    <row r="124" spans="1:4" ht="18">
      <c r="A124" s="46" t="s">
        <v>739</v>
      </c>
      <c r="B124" s="46"/>
      <c r="C124" s="46"/>
      <c r="D124" s="101">
        <v>818120.59</v>
      </c>
    </row>
    <row r="125" spans="1:4" ht="18">
      <c r="A125" s="46" t="s">
        <v>5</v>
      </c>
      <c r="B125" s="46"/>
      <c r="C125" s="46"/>
      <c r="D125" s="101">
        <v>16763272.27</v>
      </c>
    </row>
    <row r="126" spans="1:4" ht="18">
      <c r="A126" s="46" t="s">
        <v>18</v>
      </c>
      <c r="B126" s="46"/>
      <c r="C126" s="46"/>
      <c r="D126" s="101">
        <v>10860673.85</v>
      </c>
    </row>
    <row r="127" spans="1:4" ht="18">
      <c r="A127" s="46" t="s">
        <v>741</v>
      </c>
      <c r="B127" s="46"/>
      <c r="C127" s="101">
        <v>419412</v>
      </c>
      <c r="D127" s="46"/>
    </row>
    <row r="128" spans="1:4" ht="18">
      <c r="A128" s="46" t="s">
        <v>8</v>
      </c>
      <c r="B128" s="46"/>
      <c r="C128" s="101">
        <v>4965437.78</v>
      </c>
      <c r="D128" s="46"/>
    </row>
    <row r="129" spans="1:4" ht="18">
      <c r="A129" s="46" t="s">
        <v>742</v>
      </c>
      <c r="B129" s="46"/>
      <c r="C129" s="101">
        <v>2311920</v>
      </c>
      <c r="D129" s="46"/>
    </row>
    <row r="130" spans="1:4" ht="18">
      <c r="A130" s="46" t="s">
        <v>9</v>
      </c>
      <c r="B130" s="46"/>
      <c r="C130" s="101">
        <v>853197.25</v>
      </c>
      <c r="D130" s="46"/>
    </row>
    <row r="131" spans="1:4" ht="18">
      <c r="A131" s="46" t="s">
        <v>10</v>
      </c>
      <c r="B131" s="46"/>
      <c r="C131" s="101">
        <v>2594771.79</v>
      </c>
      <c r="D131" s="46"/>
    </row>
    <row r="132" spans="1:4" ht="18">
      <c r="A132" s="46" t="s">
        <v>11</v>
      </c>
      <c r="B132" s="46"/>
      <c r="C132" s="101">
        <v>2218389.5</v>
      </c>
      <c r="D132" s="46"/>
    </row>
    <row r="133" spans="1:4" ht="18">
      <c r="A133" s="46" t="s">
        <v>12</v>
      </c>
      <c r="B133" s="46"/>
      <c r="C133" s="101">
        <v>310082.51</v>
      </c>
      <c r="D133" s="46"/>
    </row>
    <row r="134" spans="1:4" ht="18">
      <c r="A134" s="46" t="s">
        <v>2</v>
      </c>
      <c r="B134" s="46"/>
      <c r="C134" s="101">
        <v>2662500</v>
      </c>
      <c r="D134" s="46"/>
    </row>
    <row r="135" spans="1:4" ht="18">
      <c r="A135" s="46" t="s">
        <v>15</v>
      </c>
      <c r="B135" s="46"/>
      <c r="C135" s="101">
        <v>25000</v>
      </c>
      <c r="D135" s="46"/>
    </row>
    <row r="136" spans="1:4" ht="18">
      <c r="A136" s="46" t="s">
        <v>13</v>
      </c>
      <c r="B136" s="46"/>
      <c r="C136" s="101">
        <v>117956.5</v>
      </c>
      <c r="D136" s="46"/>
    </row>
    <row r="137" spans="1:4" ht="18">
      <c r="A137" s="46" t="s">
        <v>14</v>
      </c>
      <c r="B137" s="46"/>
      <c r="C137" s="101">
        <v>9878500</v>
      </c>
      <c r="D137" s="46"/>
    </row>
    <row r="138" spans="1:4" ht="18">
      <c r="A138" s="46" t="s">
        <v>743</v>
      </c>
      <c r="B138" s="46"/>
      <c r="C138" s="101">
        <v>1738536</v>
      </c>
      <c r="D138" s="46"/>
    </row>
    <row r="139" spans="1:4" ht="18">
      <c r="A139" s="46" t="s">
        <v>744</v>
      </c>
      <c r="B139" s="46"/>
      <c r="C139" s="101">
        <v>660360</v>
      </c>
      <c r="D139" s="46"/>
    </row>
    <row r="140" spans="1:4" ht="18">
      <c r="A140" s="46" t="s">
        <v>745</v>
      </c>
      <c r="B140" s="46"/>
      <c r="C140" s="101">
        <v>8321600</v>
      </c>
      <c r="D140" s="46"/>
    </row>
    <row r="141" spans="1:4" ht="18">
      <c r="A141" s="46" t="s">
        <v>746</v>
      </c>
      <c r="B141" s="46"/>
      <c r="C141" s="101">
        <v>1900000</v>
      </c>
      <c r="D141" s="46"/>
    </row>
    <row r="142" spans="1:4" ht="18">
      <c r="A142" s="46" t="s">
        <v>747</v>
      </c>
      <c r="B142" s="46"/>
      <c r="C142" s="101">
        <v>35000</v>
      </c>
      <c r="D142" s="46"/>
    </row>
    <row r="143" spans="1:4" ht="18">
      <c r="A143" s="46" t="s">
        <v>748</v>
      </c>
      <c r="B143" s="46"/>
      <c r="C143" s="101">
        <v>40556</v>
      </c>
      <c r="D143" s="46"/>
    </row>
    <row r="144" spans="1:4" ht="18">
      <c r="A144" s="46" t="s">
        <v>749</v>
      </c>
      <c r="B144" s="46"/>
      <c r="C144" s="101">
        <v>461500</v>
      </c>
      <c r="D144" s="46"/>
    </row>
    <row r="145" spans="1:4" ht="18">
      <c r="A145" s="46" t="s">
        <v>750</v>
      </c>
      <c r="B145" s="46"/>
      <c r="C145" s="101">
        <v>3825400</v>
      </c>
      <c r="D145" s="46"/>
    </row>
    <row r="146" spans="1:4" ht="18">
      <c r="A146" s="46" t="s">
        <v>751</v>
      </c>
      <c r="B146" s="46"/>
      <c r="C146" s="101">
        <v>5615200</v>
      </c>
      <c r="D146" s="46"/>
    </row>
    <row r="147" spans="1:4" ht="18">
      <c r="A147" s="50"/>
      <c r="B147" s="50"/>
      <c r="C147" s="158">
        <f>SUM(C108:C146)</f>
        <v>93528022.520000011</v>
      </c>
      <c r="D147" s="158">
        <f>SUM(D118:D146)</f>
        <v>93528022.519999996</v>
      </c>
    </row>
    <row r="148" spans="1:4" ht="21">
      <c r="A148" s="3"/>
      <c r="B148" s="3"/>
      <c r="C148" s="3"/>
      <c r="D148" s="3"/>
    </row>
    <row r="149" spans="1:4" ht="21">
      <c r="A149" s="3"/>
      <c r="B149" s="3"/>
      <c r="C149" s="3"/>
      <c r="D149" s="3"/>
    </row>
    <row r="150" spans="1:4" ht="21">
      <c r="A150" s="3"/>
      <c r="B150" s="3"/>
      <c r="C150" s="3"/>
      <c r="D150" s="3"/>
    </row>
    <row r="151" spans="1:4" ht="21">
      <c r="A151" s="3"/>
      <c r="B151" s="3"/>
      <c r="C151" s="3"/>
      <c r="D151" s="3"/>
    </row>
    <row r="152" spans="1:4" ht="21">
      <c r="A152" s="3"/>
      <c r="B152" s="3"/>
      <c r="C152" s="3"/>
      <c r="D152" s="3"/>
    </row>
    <row r="153" spans="1:4" ht="21">
      <c r="A153" s="3"/>
      <c r="B153" s="3"/>
      <c r="C153" s="3"/>
      <c r="D153" s="3"/>
    </row>
    <row r="154" spans="1:4" ht="21">
      <c r="A154" s="3"/>
      <c r="B154" s="3"/>
      <c r="C154" s="3"/>
      <c r="D154" s="3"/>
    </row>
    <row r="155" spans="1:4" ht="21">
      <c r="A155" s="3"/>
      <c r="B155" s="3"/>
      <c r="C155" s="3"/>
      <c r="D155" s="3"/>
    </row>
    <row r="156" spans="1:4" ht="21">
      <c r="A156" s="3"/>
      <c r="B156" s="3"/>
      <c r="C156" s="3"/>
      <c r="D156" s="3"/>
    </row>
    <row r="157" spans="1:4" ht="21">
      <c r="A157" s="3"/>
      <c r="B157" s="3"/>
      <c r="C157" s="3"/>
      <c r="D157" s="3"/>
    </row>
    <row r="158" spans="1:4" ht="21">
      <c r="A158" s="3"/>
      <c r="B158" s="3"/>
      <c r="C158" s="3"/>
      <c r="D158" s="3"/>
    </row>
    <row r="159" spans="1:4" ht="21">
      <c r="A159" s="3"/>
      <c r="B159" s="3"/>
      <c r="C159" s="3"/>
      <c r="D159" s="3"/>
    </row>
    <row r="160" spans="1:4" ht="21">
      <c r="A160" s="3"/>
      <c r="B160" s="3"/>
      <c r="C160" s="3"/>
      <c r="D160" s="3"/>
    </row>
    <row r="161" spans="1:4" ht="21">
      <c r="A161" s="3"/>
      <c r="B161" s="3"/>
      <c r="C161" s="3"/>
      <c r="D161" s="3"/>
    </row>
    <row r="162" spans="1:4" ht="21">
      <c r="A162" s="3"/>
      <c r="B162" s="3"/>
      <c r="C162" s="3"/>
      <c r="D162" s="3"/>
    </row>
    <row r="163" spans="1:4" ht="21">
      <c r="A163" s="3"/>
      <c r="B163" s="3"/>
      <c r="C163" s="3"/>
      <c r="D163" s="3"/>
    </row>
    <row r="164" spans="1:4" ht="21">
      <c r="A164" s="3"/>
      <c r="B164" s="3"/>
      <c r="C164" s="3"/>
      <c r="D164" s="3"/>
    </row>
    <row r="165" spans="1:4" ht="21">
      <c r="A165" s="3"/>
      <c r="B165" s="3"/>
      <c r="C165" s="3"/>
      <c r="D165" s="3"/>
    </row>
    <row r="166" spans="1:4" ht="21">
      <c r="A166" s="3"/>
      <c r="B166" s="3"/>
      <c r="C166" s="3"/>
      <c r="D166" s="3"/>
    </row>
    <row r="167" spans="1:4" ht="21">
      <c r="A167" s="3"/>
      <c r="B167" s="3"/>
      <c r="C167" s="3"/>
      <c r="D167" s="3"/>
    </row>
    <row r="168" spans="1:4" ht="21">
      <c r="A168" s="3"/>
      <c r="B168" s="3"/>
      <c r="C168" s="3"/>
      <c r="D168" s="3"/>
    </row>
    <row r="169" spans="1:4" ht="21">
      <c r="A169" s="3"/>
      <c r="B169" s="3"/>
      <c r="C169" s="3"/>
      <c r="D169" s="3"/>
    </row>
    <row r="170" spans="1:4" ht="21">
      <c r="A170" s="3"/>
      <c r="B170" s="3"/>
      <c r="C170" s="3"/>
      <c r="D170" s="3"/>
    </row>
    <row r="171" spans="1:4" ht="21">
      <c r="A171" s="3"/>
      <c r="B171" s="3"/>
      <c r="C171" s="3"/>
      <c r="D171" s="3"/>
    </row>
    <row r="172" spans="1:4" ht="21">
      <c r="A172" s="3"/>
      <c r="B172" s="3"/>
      <c r="C172" s="3"/>
      <c r="D172" s="3"/>
    </row>
    <row r="173" spans="1:4" ht="21">
      <c r="A173" s="3"/>
      <c r="B173" s="3"/>
      <c r="C173" s="3"/>
      <c r="D173" s="3"/>
    </row>
    <row r="174" spans="1:4" ht="21">
      <c r="A174" s="3"/>
      <c r="B174" s="3"/>
      <c r="C174" s="3"/>
      <c r="D174" s="3"/>
    </row>
    <row r="175" spans="1:4" ht="21">
      <c r="A175" s="3"/>
      <c r="B175" s="3"/>
      <c r="C175" s="3"/>
      <c r="D175" s="3"/>
    </row>
    <row r="176" spans="1:4" ht="21">
      <c r="A176" s="3"/>
      <c r="B176" s="3"/>
      <c r="C176" s="3"/>
      <c r="D176" s="3"/>
    </row>
    <row r="177" spans="1:4" ht="21">
      <c r="A177" s="3"/>
      <c r="B177" s="3"/>
      <c r="C177" s="3"/>
      <c r="D177" s="3"/>
    </row>
    <row r="178" spans="1:4" ht="21">
      <c r="A178" s="3"/>
      <c r="B178" s="3"/>
      <c r="C178" s="3"/>
      <c r="D178" s="3"/>
    </row>
    <row r="179" spans="1:4" ht="21">
      <c r="A179" s="3"/>
      <c r="B179" s="3"/>
      <c r="C179" s="3"/>
      <c r="D179" s="3"/>
    </row>
    <row r="180" spans="1:4" ht="21">
      <c r="A180" s="3"/>
      <c r="B180" s="3"/>
      <c r="C180" s="3"/>
      <c r="D180" s="3"/>
    </row>
    <row r="181" spans="1:4" ht="21">
      <c r="A181" s="3"/>
      <c r="B181" s="3"/>
      <c r="C181" s="3"/>
      <c r="D181" s="3"/>
    </row>
    <row r="182" spans="1:4" ht="21">
      <c r="A182" s="3"/>
      <c r="B182" s="3"/>
      <c r="C182" s="3"/>
      <c r="D182" s="3"/>
    </row>
    <row r="183" spans="1:4" ht="21">
      <c r="A183" s="3"/>
      <c r="B183" s="3"/>
      <c r="C183" s="3"/>
      <c r="D183" s="3"/>
    </row>
    <row r="184" spans="1:4" ht="21">
      <c r="A184" s="3"/>
      <c r="B184" s="3"/>
      <c r="C184" s="3"/>
      <c r="D184" s="3"/>
    </row>
    <row r="185" spans="1:4" ht="21">
      <c r="A185" s="3"/>
      <c r="B185" s="3"/>
      <c r="C185" s="3"/>
      <c r="D185" s="3"/>
    </row>
    <row r="186" spans="1:4" ht="21">
      <c r="A186" s="3"/>
      <c r="B186" s="3"/>
      <c r="C186" s="3"/>
      <c r="D186" s="3"/>
    </row>
    <row r="187" spans="1:4" ht="21">
      <c r="A187" s="3"/>
      <c r="B187" s="3"/>
      <c r="C187" s="3"/>
      <c r="D187" s="3"/>
    </row>
    <row r="188" spans="1:4" ht="21">
      <c r="A188" s="3"/>
      <c r="B188" s="3"/>
      <c r="C188" s="3"/>
      <c r="D188" s="3"/>
    </row>
    <row r="189" spans="1:4" ht="21">
      <c r="A189" s="3"/>
      <c r="B189" s="3"/>
      <c r="C189" s="3"/>
      <c r="D189" s="3"/>
    </row>
    <row r="190" spans="1:4" ht="21">
      <c r="A190" s="3"/>
      <c r="B190" s="3"/>
      <c r="C190" s="3"/>
      <c r="D190" s="3"/>
    </row>
    <row r="191" spans="1:4" ht="21">
      <c r="A191" s="3"/>
      <c r="B191" s="3"/>
      <c r="C191" s="3"/>
      <c r="D191" s="3"/>
    </row>
    <row r="192" spans="1:4" ht="21">
      <c r="A192" s="3"/>
      <c r="B192" s="3"/>
      <c r="C192" s="3"/>
      <c r="D192" s="3"/>
    </row>
    <row r="193" spans="1:4" ht="21">
      <c r="A193" s="3"/>
      <c r="B193" s="3"/>
      <c r="C193" s="3"/>
      <c r="D193" s="3"/>
    </row>
    <row r="194" spans="1:4" ht="21">
      <c r="A194" s="3"/>
      <c r="B194" s="3"/>
      <c r="C194" s="3"/>
      <c r="D194" s="3"/>
    </row>
    <row r="195" spans="1:4" ht="21">
      <c r="A195" s="3"/>
      <c r="B195" s="3"/>
      <c r="C195" s="3"/>
      <c r="D195" s="3"/>
    </row>
    <row r="196" spans="1:4" ht="21">
      <c r="A196" s="3"/>
      <c r="B196" s="3"/>
      <c r="C196" s="3"/>
      <c r="D196" s="3"/>
    </row>
    <row r="197" spans="1:4" ht="21">
      <c r="A197" s="3"/>
      <c r="B197" s="3"/>
      <c r="C197" s="3"/>
      <c r="D197" s="3"/>
    </row>
    <row r="198" spans="1:4" ht="21">
      <c r="A198" s="3"/>
      <c r="B198" s="3"/>
      <c r="C198" s="3"/>
      <c r="D198" s="3"/>
    </row>
    <row r="199" spans="1:4" ht="21">
      <c r="A199" s="3"/>
      <c r="B199" s="3"/>
      <c r="C199" s="3"/>
      <c r="D199" s="3"/>
    </row>
    <row r="200" spans="1:4" ht="21">
      <c r="A200" s="3"/>
      <c r="B200" s="3"/>
      <c r="C200" s="3"/>
      <c r="D200" s="3"/>
    </row>
    <row r="201" spans="1:4" ht="21">
      <c r="A201" s="3"/>
      <c r="B201" s="3"/>
      <c r="C201" s="3"/>
      <c r="D201" s="3"/>
    </row>
    <row r="202" spans="1:4" ht="21">
      <c r="A202" s="3"/>
      <c r="B202" s="3"/>
      <c r="C202" s="3"/>
      <c r="D202" s="3"/>
    </row>
    <row r="203" spans="1:4" ht="21">
      <c r="A203" s="3"/>
      <c r="B203" s="3"/>
      <c r="C203" s="3"/>
      <c r="D203" s="3"/>
    </row>
    <row r="204" spans="1:4" ht="21">
      <c r="A204" s="3"/>
      <c r="B204" s="3"/>
      <c r="C204" s="3"/>
      <c r="D204" s="3"/>
    </row>
    <row r="205" spans="1:4" ht="21">
      <c r="A205" s="3"/>
      <c r="B205" s="3"/>
      <c r="C205" s="3"/>
      <c r="D205" s="3"/>
    </row>
    <row r="206" spans="1:4" ht="21">
      <c r="A206" s="3"/>
      <c r="B206" s="3"/>
      <c r="C206" s="3"/>
      <c r="D206" s="3"/>
    </row>
    <row r="207" spans="1:4" ht="21">
      <c r="A207" s="3"/>
      <c r="B207" s="3"/>
      <c r="C207" s="3"/>
      <c r="D207" s="3"/>
    </row>
    <row r="208" spans="1:4" ht="21">
      <c r="A208" s="3"/>
      <c r="B208" s="3"/>
      <c r="C208" s="3"/>
      <c r="D208" s="3"/>
    </row>
    <row r="209" spans="1:4" ht="21">
      <c r="A209" s="3"/>
      <c r="B209" s="3"/>
      <c r="C209" s="3"/>
      <c r="D209" s="3"/>
    </row>
    <row r="210" spans="1:4" ht="21">
      <c r="A210" s="3"/>
      <c r="B210" s="3"/>
      <c r="C210" s="3"/>
      <c r="D210" s="3"/>
    </row>
    <row r="211" spans="1:4" ht="21">
      <c r="A211" s="3"/>
      <c r="B211" s="3"/>
      <c r="C211" s="3"/>
      <c r="D211" s="3"/>
    </row>
    <row r="212" spans="1:4" ht="21">
      <c r="A212" s="3"/>
      <c r="B212" s="3"/>
      <c r="C212" s="3"/>
      <c r="D212" s="3"/>
    </row>
    <row r="213" spans="1:4" ht="21">
      <c r="A213" s="3"/>
      <c r="B213" s="3"/>
      <c r="C213" s="3"/>
      <c r="D213" s="3"/>
    </row>
    <row r="214" spans="1:4" ht="21">
      <c r="A214" s="3"/>
      <c r="B214" s="3"/>
      <c r="C214" s="3"/>
      <c r="D214" s="3"/>
    </row>
    <row r="215" spans="1:4" ht="21">
      <c r="A215" s="3"/>
      <c r="B215" s="3"/>
      <c r="C215" s="3"/>
      <c r="D215" s="3"/>
    </row>
    <row r="216" spans="1:4" ht="21">
      <c r="A216" s="3"/>
      <c r="B216" s="3"/>
      <c r="C216" s="3"/>
      <c r="D216" s="3"/>
    </row>
    <row r="217" spans="1:4" ht="21">
      <c r="A217" s="3"/>
      <c r="B217" s="3"/>
      <c r="C217" s="3"/>
      <c r="D217" s="3"/>
    </row>
    <row r="218" spans="1:4" ht="21">
      <c r="A218" s="3"/>
      <c r="B218" s="3"/>
      <c r="C218" s="3"/>
      <c r="D218" s="3"/>
    </row>
    <row r="219" spans="1:4" ht="21">
      <c r="A219" s="3"/>
      <c r="B219" s="3"/>
      <c r="C219" s="3"/>
      <c r="D219" s="3"/>
    </row>
    <row r="220" spans="1:4" ht="21">
      <c r="A220" s="3"/>
      <c r="B220" s="3"/>
      <c r="C220" s="3"/>
      <c r="D220" s="3"/>
    </row>
    <row r="221" spans="1:4" ht="21">
      <c r="A221" s="3"/>
      <c r="B221" s="3"/>
      <c r="C221" s="3"/>
      <c r="D221" s="3"/>
    </row>
    <row r="222" spans="1:4" ht="21">
      <c r="A222" s="3"/>
      <c r="B222" s="3"/>
      <c r="C222" s="3"/>
      <c r="D222" s="3"/>
    </row>
    <row r="223" spans="1:4" ht="21">
      <c r="A223" s="3"/>
      <c r="B223" s="3"/>
      <c r="C223" s="3"/>
      <c r="D223" s="3"/>
    </row>
    <row r="224" spans="1:4" ht="21">
      <c r="A224" s="3"/>
      <c r="B224" s="3"/>
      <c r="C224" s="3"/>
      <c r="D224" s="3"/>
    </row>
    <row r="225" spans="1:4" ht="21">
      <c r="A225" s="3"/>
      <c r="B225" s="3"/>
      <c r="C225" s="3"/>
      <c r="D225" s="3"/>
    </row>
    <row r="226" spans="1:4" ht="21">
      <c r="A226" s="3"/>
      <c r="B226" s="3"/>
      <c r="C226" s="3"/>
      <c r="D226" s="3"/>
    </row>
    <row r="227" spans="1:4" ht="21">
      <c r="A227" s="3"/>
      <c r="B227" s="3"/>
      <c r="C227" s="3"/>
      <c r="D227" s="3"/>
    </row>
    <row r="228" spans="1:4" ht="21">
      <c r="A228" s="3"/>
      <c r="B228" s="3"/>
      <c r="C228" s="3"/>
      <c r="D228" s="3"/>
    </row>
    <row r="229" spans="1:4" ht="21">
      <c r="A229" s="3"/>
      <c r="B229" s="3"/>
      <c r="C229" s="3"/>
      <c r="D229" s="3"/>
    </row>
    <row r="230" spans="1:4" ht="21">
      <c r="A230" s="3"/>
      <c r="B230" s="3"/>
      <c r="C230" s="3"/>
      <c r="D230" s="3"/>
    </row>
    <row r="231" spans="1:4" ht="21">
      <c r="A231" s="3"/>
      <c r="B231" s="3"/>
      <c r="C231" s="3"/>
      <c r="D231" s="3"/>
    </row>
    <row r="232" spans="1:4" ht="21">
      <c r="A232" s="3"/>
      <c r="B232" s="3"/>
      <c r="C232" s="3"/>
      <c r="D232" s="3"/>
    </row>
    <row r="233" spans="1:4" ht="21">
      <c r="A233" s="3"/>
      <c r="B233" s="3"/>
      <c r="C233" s="3"/>
      <c r="D233" s="3"/>
    </row>
    <row r="234" spans="1:4" ht="21">
      <c r="A234" s="3"/>
      <c r="B234" s="3"/>
      <c r="C234" s="3"/>
      <c r="D234" s="3"/>
    </row>
    <row r="235" spans="1:4" ht="21">
      <c r="A235" s="3"/>
      <c r="B235" s="3"/>
      <c r="C235" s="3"/>
      <c r="D235" s="3"/>
    </row>
    <row r="236" spans="1:4" ht="21">
      <c r="A236" s="3"/>
      <c r="B236" s="3"/>
      <c r="C236" s="3"/>
      <c r="D236" s="3"/>
    </row>
    <row r="237" spans="1:4" ht="21">
      <c r="A237" s="3"/>
      <c r="B237" s="3"/>
      <c r="C237" s="3"/>
      <c r="D237" s="3"/>
    </row>
    <row r="238" spans="1:4" ht="21">
      <c r="A238" s="3"/>
      <c r="B238" s="3"/>
      <c r="C238" s="3"/>
      <c r="D238" s="3"/>
    </row>
    <row r="239" spans="1:4" ht="21">
      <c r="A239" s="3"/>
      <c r="B239" s="3"/>
      <c r="C239" s="3"/>
      <c r="D239" s="3"/>
    </row>
    <row r="240" spans="1:4" ht="21">
      <c r="A240" s="3"/>
      <c r="B240" s="3"/>
      <c r="C240" s="3"/>
      <c r="D240" s="3"/>
    </row>
    <row r="241" spans="1:4" ht="21">
      <c r="A241" s="3"/>
      <c r="B241" s="3"/>
      <c r="C241" s="3"/>
      <c r="D241" s="3"/>
    </row>
    <row r="242" spans="1:4" ht="21">
      <c r="A242" s="3"/>
      <c r="B242" s="3"/>
      <c r="C242" s="3"/>
      <c r="D242" s="3"/>
    </row>
    <row r="243" spans="1:4" ht="21">
      <c r="A243" s="3"/>
      <c r="B243" s="3"/>
      <c r="C243" s="3"/>
      <c r="D243" s="3"/>
    </row>
    <row r="244" spans="1:4" ht="21">
      <c r="A244" s="3"/>
      <c r="B244" s="3"/>
      <c r="C244" s="3"/>
      <c r="D244" s="3"/>
    </row>
    <row r="245" spans="1:4" ht="21">
      <c r="A245" s="3"/>
      <c r="B245" s="3"/>
      <c r="C245" s="3"/>
      <c r="D245" s="3"/>
    </row>
    <row r="246" spans="1:4" ht="21">
      <c r="A246" s="3"/>
      <c r="B246" s="3"/>
      <c r="C246" s="3"/>
      <c r="D246" s="3"/>
    </row>
    <row r="247" spans="1:4" ht="21">
      <c r="A247" s="3"/>
      <c r="B247" s="3"/>
      <c r="C247" s="3"/>
      <c r="D247" s="3"/>
    </row>
    <row r="248" spans="1:4" ht="21">
      <c r="A248" s="3"/>
      <c r="B248" s="3"/>
      <c r="C248" s="3"/>
      <c r="D248" s="3"/>
    </row>
    <row r="249" spans="1:4" ht="21">
      <c r="A249" s="3"/>
      <c r="B249" s="3"/>
      <c r="C249" s="3"/>
      <c r="D249" s="3"/>
    </row>
    <row r="250" spans="1:4" ht="21">
      <c r="A250" s="3"/>
      <c r="B250" s="3"/>
      <c r="C250" s="3"/>
      <c r="D250" s="3"/>
    </row>
    <row r="251" spans="1:4" ht="21">
      <c r="A251" s="3"/>
      <c r="B251" s="3"/>
      <c r="C251" s="3"/>
      <c r="D251" s="3"/>
    </row>
    <row r="252" spans="1:4" ht="21">
      <c r="A252" s="3"/>
      <c r="B252" s="3"/>
      <c r="C252" s="3"/>
      <c r="D252" s="3"/>
    </row>
    <row r="253" spans="1:4" ht="21">
      <c r="A253" s="3"/>
      <c r="B253" s="3"/>
      <c r="C253" s="3"/>
      <c r="D253" s="3"/>
    </row>
    <row r="254" spans="1:4" ht="21">
      <c r="A254" s="3"/>
      <c r="B254" s="3"/>
      <c r="C254" s="3"/>
      <c r="D254" s="3"/>
    </row>
    <row r="255" spans="1:4" ht="21">
      <c r="A255" s="3"/>
      <c r="B255" s="3"/>
      <c r="C255" s="3"/>
      <c r="D255" s="3"/>
    </row>
    <row r="256" spans="1:4" ht="21">
      <c r="A256" s="3"/>
      <c r="B256" s="3"/>
      <c r="C256" s="3"/>
      <c r="D256" s="3"/>
    </row>
    <row r="257" spans="1:4" ht="21">
      <c r="A257" s="3"/>
      <c r="B257" s="3"/>
      <c r="C257" s="3"/>
      <c r="D257" s="3"/>
    </row>
    <row r="258" spans="1:4" ht="21">
      <c r="A258" s="3"/>
      <c r="B258" s="3"/>
      <c r="C258" s="3"/>
      <c r="D258" s="3"/>
    </row>
    <row r="259" spans="1:4" ht="21">
      <c r="A259" s="3"/>
      <c r="B259" s="3"/>
      <c r="C259" s="3"/>
      <c r="D259" s="3"/>
    </row>
    <row r="260" spans="1:4" ht="21">
      <c r="A260" s="3"/>
      <c r="B260" s="3"/>
      <c r="C260" s="3"/>
      <c r="D260" s="3"/>
    </row>
    <row r="261" spans="1:4" ht="21">
      <c r="A261" s="3"/>
      <c r="B261" s="3"/>
      <c r="C261" s="3"/>
      <c r="D261" s="3"/>
    </row>
    <row r="262" spans="1:4" ht="21">
      <c r="A262" s="3"/>
      <c r="B262" s="3"/>
      <c r="C262" s="3"/>
      <c r="D262" s="3"/>
    </row>
    <row r="263" spans="1:4" ht="21">
      <c r="A263" s="3"/>
      <c r="B263" s="3"/>
      <c r="C263" s="3"/>
      <c r="D263" s="3"/>
    </row>
    <row r="264" spans="1:4" ht="21">
      <c r="A264" s="3"/>
      <c r="B264" s="3"/>
      <c r="C264" s="3"/>
      <c r="D264" s="3"/>
    </row>
    <row r="265" spans="1:4" ht="21">
      <c r="A265" s="3"/>
      <c r="B265" s="3"/>
      <c r="C265" s="3"/>
      <c r="D265" s="3"/>
    </row>
    <row r="266" spans="1:4" ht="21">
      <c r="A266" s="3"/>
      <c r="B266" s="3"/>
      <c r="C266" s="3"/>
      <c r="D266" s="3"/>
    </row>
    <row r="267" spans="1:4" ht="21">
      <c r="A267" s="3"/>
      <c r="B267" s="3"/>
      <c r="C267" s="3"/>
      <c r="D267" s="3"/>
    </row>
    <row r="268" spans="1:4" ht="21">
      <c r="A268" s="3"/>
      <c r="B268" s="3"/>
      <c r="C268" s="3"/>
      <c r="D268" s="3"/>
    </row>
    <row r="269" spans="1:4" ht="21">
      <c r="A269" s="3"/>
      <c r="B269" s="3"/>
      <c r="C269" s="3"/>
      <c r="D269" s="3"/>
    </row>
    <row r="270" spans="1:4" ht="21">
      <c r="A270" s="3"/>
      <c r="B270" s="3"/>
      <c r="C270" s="3"/>
      <c r="D270" s="3"/>
    </row>
    <row r="271" spans="1:4" ht="21">
      <c r="A271" s="3"/>
      <c r="B271" s="3"/>
      <c r="C271" s="3"/>
      <c r="D271" s="3"/>
    </row>
    <row r="272" spans="1:4" ht="21">
      <c r="A272" s="3"/>
      <c r="B272" s="3"/>
      <c r="C272" s="3"/>
      <c r="D272" s="3"/>
    </row>
    <row r="273" spans="1:4" ht="21">
      <c r="A273" s="3"/>
      <c r="B273" s="3"/>
      <c r="C273" s="3"/>
      <c r="D273" s="3"/>
    </row>
    <row r="274" spans="1:4" ht="21">
      <c r="A274" s="3"/>
      <c r="B274" s="3"/>
      <c r="C274" s="3"/>
      <c r="D274" s="3"/>
    </row>
    <row r="275" spans="1:4" ht="21">
      <c r="A275" s="3"/>
      <c r="B275" s="3"/>
      <c r="C275" s="3"/>
      <c r="D275" s="3"/>
    </row>
    <row r="276" spans="1:4" ht="21">
      <c r="A276" s="3"/>
      <c r="B276" s="3"/>
      <c r="C276" s="3"/>
      <c r="D276" s="3"/>
    </row>
    <row r="277" spans="1:4" ht="21">
      <c r="A277" s="3"/>
      <c r="B277" s="3"/>
      <c r="C277" s="3"/>
      <c r="D277" s="3"/>
    </row>
    <row r="278" spans="1:4" ht="21">
      <c r="A278" s="3"/>
      <c r="B278" s="3"/>
      <c r="C278" s="3"/>
      <c r="D278" s="3"/>
    </row>
    <row r="279" spans="1:4" ht="21">
      <c r="A279" s="3"/>
      <c r="B279" s="3"/>
      <c r="C279" s="3"/>
      <c r="D279" s="3"/>
    </row>
    <row r="280" spans="1:4" ht="21">
      <c r="A280" s="3"/>
      <c r="B280" s="3"/>
      <c r="C280" s="3"/>
      <c r="D280" s="3"/>
    </row>
    <row r="281" spans="1:4" ht="21">
      <c r="A281" s="3"/>
      <c r="B281" s="3"/>
      <c r="C281" s="3"/>
      <c r="D281" s="3"/>
    </row>
    <row r="282" spans="1:4" ht="21">
      <c r="A282" s="3"/>
      <c r="B282" s="3"/>
      <c r="C282" s="3"/>
      <c r="D282" s="3"/>
    </row>
    <row r="283" spans="1:4" ht="21">
      <c r="A283" s="3"/>
      <c r="B283" s="3"/>
      <c r="C283" s="3"/>
      <c r="D283" s="3"/>
    </row>
    <row r="284" spans="1:4" ht="21">
      <c r="A284" s="3"/>
      <c r="B284" s="3"/>
      <c r="C284" s="3"/>
      <c r="D284" s="3"/>
    </row>
    <row r="285" spans="1:4" ht="21">
      <c r="A285" s="3"/>
      <c r="B285" s="3"/>
      <c r="C285" s="3"/>
      <c r="D285" s="3"/>
    </row>
    <row r="286" spans="1:4" ht="21">
      <c r="A286" s="3"/>
      <c r="B286" s="3"/>
      <c r="C286" s="3"/>
      <c r="D286" s="3"/>
    </row>
    <row r="287" spans="1:4" ht="21">
      <c r="A287" s="3"/>
      <c r="B287" s="3"/>
      <c r="C287" s="3"/>
      <c r="D287" s="3"/>
    </row>
    <row r="288" spans="1:4" ht="21">
      <c r="A288" s="3"/>
      <c r="B288" s="3"/>
      <c r="C288" s="3"/>
      <c r="D288" s="3"/>
    </row>
    <row r="289" spans="1:4" ht="21">
      <c r="A289" s="3"/>
      <c r="B289" s="3"/>
      <c r="C289" s="3"/>
      <c r="D289" s="3"/>
    </row>
    <row r="290" spans="1:4" ht="21">
      <c r="A290" s="3"/>
      <c r="B290" s="3"/>
      <c r="C290" s="3"/>
      <c r="D290" s="3"/>
    </row>
    <row r="291" spans="1:4" ht="21">
      <c r="A291" s="3"/>
      <c r="B291" s="3"/>
      <c r="C291" s="3"/>
      <c r="D291" s="3"/>
    </row>
    <row r="292" spans="1:4" ht="21">
      <c r="A292" s="3"/>
      <c r="B292" s="3"/>
      <c r="C292" s="3"/>
      <c r="D292" s="3"/>
    </row>
    <row r="293" spans="1:4" ht="21">
      <c r="A293" s="3"/>
      <c r="B293" s="3"/>
      <c r="C293" s="3"/>
      <c r="D293" s="3"/>
    </row>
    <row r="294" spans="1:4" ht="21">
      <c r="A294" s="3"/>
      <c r="B294" s="3"/>
      <c r="C294" s="3"/>
      <c r="D294" s="3"/>
    </row>
    <row r="295" spans="1:4" ht="21">
      <c r="A295" s="3"/>
      <c r="B295" s="3"/>
      <c r="C295" s="3"/>
      <c r="D295" s="3"/>
    </row>
    <row r="296" spans="1:4" ht="21">
      <c r="A296" s="3"/>
      <c r="B296" s="3"/>
      <c r="C296" s="3"/>
      <c r="D296" s="3"/>
    </row>
    <row r="297" spans="1:4" ht="21">
      <c r="A297" s="3"/>
      <c r="B297" s="3"/>
      <c r="C297" s="3"/>
      <c r="D297" s="3"/>
    </row>
    <row r="298" spans="1:4" ht="21">
      <c r="A298" s="3"/>
      <c r="B298" s="3"/>
      <c r="C298" s="3"/>
      <c r="D298" s="3"/>
    </row>
    <row r="299" spans="1:4" ht="21">
      <c r="A299" s="3"/>
      <c r="B299" s="3"/>
      <c r="C299" s="3"/>
      <c r="D299" s="3"/>
    </row>
    <row r="300" spans="1:4" ht="21">
      <c r="A300" s="3"/>
      <c r="B300" s="3"/>
      <c r="C300" s="3"/>
      <c r="D300" s="3"/>
    </row>
    <row r="301" spans="1:4" ht="21">
      <c r="A301" s="3"/>
      <c r="B301" s="3"/>
      <c r="C301" s="3"/>
      <c r="D301" s="3"/>
    </row>
    <row r="302" spans="1:4" ht="21">
      <c r="A302" s="3"/>
      <c r="B302" s="3"/>
      <c r="C302" s="3"/>
      <c r="D302" s="3"/>
    </row>
    <row r="303" spans="1:4" ht="21">
      <c r="A303" s="3"/>
      <c r="B303" s="3"/>
      <c r="C303" s="3"/>
      <c r="D303" s="3"/>
    </row>
    <row r="304" spans="1:4" ht="21">
      <c r="A304" s="3"/>
      <c r="B304" s="3"/>
      <c r="C304" s="3"/>
      <c r="D304" s="3"/>
    </row>
    <row r="305" spans="1:4" ht="21">
      <c r="A305" s="3"/>
      <c r="B305" s="3"/>
      <c r="C305" s="3"/>
      <c r="D305" s="3"/>
    </row>
    <row r="306" spans="1:4" ht="21">
      <c r="A306" s="3"/>
      <c r="B306" s="3"/>
      <c r="C306" s="3"/>
      <c r="D306" s="3"/>
    </row>
    <row r="307" spans="1:4" ht="21">
      <c r="A307" s="3"/>
      <c r="B307" s="3"/>
      <c r="C307" s="3"/>
      <c r="D307" s="3"/>
    </row>
    <row r="308" spans="1:4" ht="21">
      <c r="A308" s="3"/>
      <c r="B308" s="3"/>
      <c r="C308" s="3"/>
      <c r="D308" s="3"/>
    </row>
    <row r="309" spans="1:4" ht="21">
      <c r="A309" s="3"/>
      <c r="B309" s="3"/>
      <c r="C309" s="3"/>
      <c r="D309" s="3"/>
    </row>
    <row r="310" spans="1:4" ht="21">
      <c r="A310" s="3"/>
      <c r="B310" s="3"/>
      <c r="C310" s="3"/>
      <c r="D310" s="3"/>
    </row>
    <row r="311" spans="1:4" ht="21">
      <c r="A311" s="3"/>
      <c r="B311" s="3"/>
      <c r="C311" s="3"/>
      <c r="D311" s="3"/>
    </row>
    <row r="312" spans="1:4" ht="21">
      <c r="A312" s="3"/>
      <c r="B312" s="3"/>
      <c r="C312" s="3"/>
      <c r="D312" s="3"/>
    </row>
    <row r="313" spans="1:4" ht="21">
      <c r="A313" s="3"/>
      <c r="B313" s="3"/>
      <c r="C313" s="3"/>
      <c r="D313" s="3"/>
    </row>
    <row r="314" spans="1:4" ht="21">
      <c r="A314" s="3"/>
      <c r="B314" s="3"/>
      <c r="C314" s="3"/>
      <c r="D314" s="3"/>
    </row>
    <row r="315" spans="1:4" ht="21">
      <c r="A315" s="3"/>
      <c r="B315" s="3"/>
      <c r="C315" s="3"/>
      <c r="D315" s="3"/>
    </row>
    <row r="316" spans="1:4" ht="21">
      <c r="A316" s="3"/>
      <c r="B316" s="3"/>
      <c r="C316" s="3"/>
      <c r="D316" s="3"/>
    </row>
    <row r="317" spans="1:4" ht="21">
      <c r="A317" s="3"/>
      <c r="B317" s="3"/>
      <c r="C317" s="3"/>
      <c r="D317" s="3"/>
    </row>
    <row r="318" spans="1:4" ht="21">
      <c r="A318" s="3"/>
      <c r="B318" s="3"/>
      <c r="C318" s="3"/>
      <c r="D318" s="3"/>
    </row>
    <row r="319" spans="1:4" ht="21">
      <c r="A319" s="3"/>
      <c r="B319" s="3"/>
      <c r="C319" s="3"/>
      <c r="D319" s="3"/>
    </row>
    <row r="320" spans="1:4" ht="21">
      <c r="A320" s="3"/>
      <c r="B320" s="3"/>
      <c r="C320" s="3"/>
      <c r="D320" s="3"/>
    </row>
    <row r="321" spans="1:4" ht="21">
      <c r="A321" s="3"/>
      <c r="B321" s="3"/>
      <c r="C321" s="3"/>
      <c r="D321" s="3"/>
    </row>
    <row r="322" spans="1:4" ht="21">
      <c r="A322" s="3"/>
      <c r="B322" s="3"/>
      <c r="C322" s="3"/>
      <c r="D322" s="3"/>
    </row>
    <row r="323" spans="1:4" ht="21">
      <c r="A323" s="3"/>
      <c r="B323" s="3"/>
      <c r="C323" s="3"/>
      <c r="D323" s="3"/>
    </row>
    <row r="324" spans="1:4" ht="21">
      <c r="A324" s="3"/>
      <c r="B324" s="3"/>
      <c r="C324" s="3"/>
      <c r="D324" s="3"/>
    </row>
    <row r="325" spans="1:4" ht="21">
      <c r="A325" s="3"/>
      <c r="B325" s="3"/>
      <c r="C325" s="3"/>
      <c r="D325" s="3"/>
    </row>
    <row r="326" spans="1:4" ht="21">
      <c r="A326" s="3"/>
      <c r="B326" s="3"/>
      <c r="C326" s="3"/>
      <c r="D326" s="3"/>
    </row>
    <row r="327" spans="1:4" ht="21">
      <c r="A327" s="3"/>
      <c r="B327" s="3"/>
      <c r="C327" s="3"/>
      <c r="D327" s="3"/>
    </row>
    <row r="328" spans="1:4" ht="21">
      <c r="A328" s="3"/>
      <c r="B328" s="3"/>
      <c r="C328" s="3"/>
      <c r="D328" s="3"/>
    </row>
    <row r="329" spans="1:4" ht="21">
      <c r="A329" s="3"/>
      <c r="B329" s="3"/>
      <c r="C329" s="3"/>
      <c r="D329" s="3"/>
    </row>
    <row r="330" spans="1:4" ht="21">
      <c r="A330" s="3"/>
      <c r="B330" s="3"/>
      <c r="C330" s="3"/>
      <c r="D330" s="3"/>
    </row>
    <row r="331" spans="1:4" ht="21">
      <c r="A331" s="3"/>
      <c r="B331" s="3"/>
      <c r="C331" s="3"/>
      <c r="D331" s="3"/>
    </row>
    <row r="332" spans="1:4" ht="21">
      <c r="A332" s="3"/>
      <c r="B332" s="3"/>
      <c r="C332" s="3"/>
      <c r="D332" s="3"/>
    </row>
    <row r="333" spans="1:4" ht="21">
      <c r="A333" s="3"/>
      <c r="B333" s="3"/>
      <c r="C333" s="3"/>
      <c r="D333" s="3"/>
    </row>
    <row r="334" spans="1:4" ht="21">
      <c r="A334" s="3"/>
      <c r="B334" s="3"/>
      <c r="C334" s="3"/>
      <c r="D334" s="3"/>
    </row>
    <row r="335" spans="1:4" ht="21">
      <c r="A335" s="3"/>
      <c r="B335" s="3"/>
      <c r="C335" s="3"/>
      <c r="D335" s="3"/>
    </row>
    <row r="336" spans="1:4" ht="21">
      <c r="A336" s="3"/>
      <c r="B336" s="3"/>
      <c r="C336" s="3"/>
      <c r="D336" s="3"/>
    </row>
    <row r="337" spans="1:4" ht="21">
      <c r="A337" s="3"/>
      <c r="B337" s="3"/>
      <c r="C337" s="3"/>
      <c r="D337" s="3"/>
    </row>
    <row r="338" spans="1:4" ht="21">
      <c r="A338" s="3"/>
      <c r="B338" s="3"/>
      <c r="C338" s="3"/>
      <c r="D338" s="3"/>
    </row>
    <row r="339" spans="1:4" ht="21">
      <c r="A339" s="3"/>
      <c r="B339" s="3"/>
      <c r="C339" s="3"/>
      <c r="D339" s="3"/>
    </row>
    <row r="340" spans="1:4" ht="21">
      <c r="A340" s="3"/>
      <c r="B340" s="3"/>
      <c r="C340" s="3"/>
      <c r="D340" s="3"/>
    </row>
    <row r="341" spans="1:4" ht="21">
      <c r="A341" s="3"/>
      <c r="B341" s="3"/>
      <c r="C341" s="3"/>
      <c r="D341" s="3"/>
    </row>
    <row r="342" spans="1:4" ht="21">
      <c r="A342" s="3"/>
      <c r="B342" s="3"/>
      <c r="C342" s="3"/>
      <c r="D342" s="3"/>
    </row>
    <row r="343" spans="1:4" ht="21">
      <c r="A343" s="3"/>
      <c r="B343" s="3"/>
      <c r="C343" s="3"/>
      <c r="D343" s="3"/>
    </row>
    <row r="344" spans="1:4" ht="21">
      <c r="A344" s="3"/>
      <c r="B344" s="3"/>
      <c r="C344" s="3"/>
      <c r="D344" s="3"/>
    </row>
    <row r="345" spans="1:4" ht="21">
      <c r="A345" s="3"/>
      <c r="B345" s="3"/>
      <c r="C345" s="3"/>
      <c r="D345" s="3"/>
    </row>
    <row r="346" spans="1:4" ht="21">
      <c r="A346" s="3"/>
      <c r="B346" s="3"/>
      <c r="C346" s="3"/>
      <c r="D346" s="3"/>
    </row>
    <row r="347" spans="1:4" ht="21">
      <c r="A347" s="3"/>
      <c r="B347" s="3"/>
      <c r="C347" s="3"/>
      <c r="D347" s="3"/>
    </row>
    <row r="348" spans="1:4" ht="21">
      <c r="A348" s="3"/>
      <c r="B348" s="3"/>
      <c r="C348" s="3"/>
      <c r="D348" s="3"/>
    </row>
    <row r="349" spans="1:4" ht="21">
      <c r="A349" s="3"/>
      <c r="B349" s="3"/>
      <c r="C349" s="3"/>
      <c r="D349" s="3"/>
    </row>
    <row r="350" spans="1:4" ht="21">
      <c r="A350" s="3"/>
      <c r="B350" s="3"/>
      <c r="C350" s="3"/>
      <c r="D350" s="3"/>
    </row>
    <row r="351" spans="1:4" ht="21">
      <c r="A351" s="3"/>
      <c r="B351" s="3"/>
      <c r="C351" s="3"/>
      <c r="D351" s="3"/>
    </row>
    <row r="352" spans="1:4" ht="21">
      <c r="A352" s="3"/>
      <c r="B352" s="3"/>
      <c r="C352" s="3"/>
      <c r="D352" s="3"/>
    </row>
    <row r="353" spans="1:4" ht="21">
      <c r="A353" s="3"/>
      <c r="B353" s="3"/>
      <c r="C353" s="3"/>
      <c r="D353" s="3"/>
    </row>
    <row r="354" spans="1:4" ht="21">
      <c r="A354" s="3"/>
      <c r="B354" s="3"/>
      <c r="C354" s="3"/>
      <c r="D354" s="3"/>
    </row>
    <row r="355" spans="1:4" ht="21">
      <c r="A355" s="3"/>
      <c r="B355" s="3"/>
      <c r="C355" s="3"/>
      <c r="D355" s="3"/>
    </row>
    <row r="356" spans="1:4" ht="21">
      <c r="A356" s="3"/>
      <c r="B356" s="3"/>
      <c r="C356" s="3"/>
      <c r="D356" s="3"/>
    </row>
    <row r="357" spans="1:4" ht="21">
      <c r="A357" s="3"/>
      <c r="B357" s="3"/>
      <c r="C357" s="3"/>
      <c r="D357" s="3"/>
    </row>
    <row r="358" spans="1:4" ht="21">
      <c r="A358" s="3"/>
      <c r="B358" s="3"/>
      <c r="C358" s="3"/>
      <c r="D358" s="3"/>
    </row>
    <row r="359" spans="1:4" ht="21">
      <c r="A359" s="3"/>
      <c r="B359" s="3"/>
      <c r="C359" s="3"/>
      <c r="D359" s="3"/>
    </row>
    <row r="360" spans="1:4" ht="21">
      <c r="A360" s="3"/>
      <c r="B360" s="3"/>
      <c r="C360" s="3"/>
      <c r="D360" s="3"/>
    </row>
    <row r="361" spans="1:4" ht="21">
      <c r="A361" s="3"/>
      <c r="B361" s="3"/>
      <c r="C361" s="3"/>
      <c r="D361" s="3"/>
    </row>
    <row r="362" spans="1:4" ht="21">
      <c r="A362" s="3"/>
      <c r="B362" s="3"/>
      <c r="C362" s="3"/>
      <c r="D362" s="3"/>
    </row>
    <row r="363" spans="1:4" ht="21">
      <c r="A363" s="3"/>
      <c r="B363" s="3"/>
      <c r="C363" s="3"/>
      <c r="D363" s="3"/>
    </row>
    <row r="364" spans="1:4" ht="21">
      <c r="A364" s="3"/>
      <c r="B364" s="3"/>
      <c r="C364" s="3"/>
      <c r="D364" s="3"/>
    </row>
    <row r="365" spans="1:4" ht="21">
      <c r="A365" s="3"/>
      <c r="B365" s="3"/>
      <c r="C365" s="3"/>
      <c r="D365" s="3"/>
    </row>
    <row r="366" spans="1:4" ht="21">
      <c r="A366" s="3"/>
      <c r="B366" s="3"/>
      <c r="C366" s="3"/>
      <c r="D366" s="3"/>
    </row>
    <row r="367" spans="1:4" ht="21">
      <c r="A367" s="3"/>
      <c r="B367" s="3"/>
      <c r="C367" s="3"/>
      <c r="D367" s="3"/>
    </row>
    <row r="368" spans="1:4" ht="21">
      <c r="A368" s="3"/>
      <c r="B368" s="3"/>
      <c r="C368" s="3"/>
      <c r="D368" s="3"/>
    </row>
    <row r="369" spans="1:4" ht="21">
      <c r="A369" s="3"/>
      <c r="B369" s="3"/>
      <c r="C369" s="3"/>
      <c r="D369" s="3"/>
    </row>
    <row r="370" spans="1:4" ht="21">
      <c r="A370" s="3"/>
      <c r="B370" s="3"/>
      <c r="C370" s="3"/>
      <c r="D370" s="3"/>
    </row>
    <row r="371" spans="1:4" ht="21">
      <c r="A371" s="3"/>
      <c r="B371" s="3"/>
      <c r="C371" s="3"/>
      <c r="D371" s="3"/>
    </row>
    <row r="372" spans="1:4" ht="21">
      <c r="A372" s="3"/>
      <c r="B372" s="3"/>
      <c r="C372" s="3"/>
      <c r="D372" s="3"/>
    </row>
    <row r="373" spans="1:4" ht="21">
      <c r="A373" s="3"/>
      <c r="B373" s="3"/>
      <c r="C373" s="3"/>
      <c r="D373" s="3"/>
    </row>
    <row r="374" spans="1:4" ht="21">
      <c r="A374" s="3"/>
      <c r="B374" s="3"/>
      <c r="C374" s="3"/>
      <c r="D374" s="3"/>
    </row>
    <row r="375" spans="1:4" ht="21">
      <c r="A375" s="3"/>
      <c r="B375" s="3"/>
      <c r="C375" s="3"/>
      <c r="D375" s="3"/>
    </row>
    <row r="376" spans="1:4" ht="21">
      <c r="A376" s="3"/>
      <c r="B376" s="3"/>
      <c r="C376" s="3"/>
      <c r="D376" s="3"/>
    </row>
    <row r="377" spans="1:4" ht="21">
      <c r="A377" s="3"/>
      <c r="B377" s="3"/>
      <c r="C377" s="3"/>
      <c r="D377" s="3"/>
    </row>
    <row r="378" spans="1:4" ht="21">
      <c r="A378" s="3"/>
      <c r="B378" s="3"/>
      <c r="C378" s="3"/>
      <c r="D378" s="3"/>
    </row>
    <row r="379" spans="1:4" ht="21">
      <c r="A379" s="3"/>
      <c r="B379" s="3"/>
      <c r="C379" s="3"/>
      <c r="D379" s="3"/>
    </row>
    <row r="380" spans="1:4" ht="21">
      <c r="A380" s="3"/>
      <c r="B380" s="3"/>
      <c r="C380" s="3"/>
      <c r="D380" s="3"/>
    </row>
    <row r="381" spans="1:4" ht="21">
      <c r="A381" s="3"/>
      <c r="B381" s="3"/>
      <c r="C381" s="3"/>
      <c r="D381" s="3"/>
    </row>
    <row r="382" spans="1:4" ht="21">
      <c r="A382" s="3"/>
      <c r="B382" s="3"/>
      <c r="C382" s="3"/>
      <c r="D382" s="3"/>
    </row>
    <row r="383" spans="1:4" ht="21">
      <c r="A383" s="3"/>
      <c r="B383" s="3"/>
      <c r="C383" s="3"/>
      <c r="D383" s="3"/>
    </row>
    <row r="384" spans="1:4" ht="21">
      <c r="A384" s="3"/>
      <c r="B384" s="3"/>
      <c r="C384" s="3"/>
      <c r="D384" s="3"/>
    </row>
    <row r="385" spans="1:4" ht="21">
      <c r="A385" s="3"/>
      <c r="B385" s="3"/>
      <c r="C385" s="3"/>
      <c r="D385" s="3"/>
    </row>
    <row r="386" spans="1:4" ht="21">
      <c r="A386" s="3"/>
      <c r="B386" s="3"/>
      <c r="C386" s="3"/>
      <c r="D386" s="3"/>
    </row>
    <row r="387" spans="1:4" ht="21">
      <c r="A387" s="3"/>
      <c r="B387" s="3"/>
      <c r="C387" s="3"/>
      <c r="D387" s="3"/>
    </row>
    <row r="388" spans="1:4" ht="21">
      <c r="A388" s="3"/>
      <c r="B388" s="3"/>
      <c r="C388" s="3"/>
      <c r="D388" s="3"/>
    </row>
    <row r="389" spans="1:4" ht="21">
      <c r="A389" s="3"/>
      <c r="B389" s="3"/>
      <c r="C389" s="3"/>
      <c r="D389" s="3"/>
    </row>
    <row r="390" spans="1:4" ht="21">
      <c r="A390" s="3"/>
      <c r="B390" s="3"/>
      <c r="C390" s="3"/>
      <c r="D390" s="3"/>
    </row>
    <row r="391" spans="1:4" ht="21">
      <c r="A391" s="3"/>
      <c r="B391" s="3"/>
      <c r="C391" s="3"/>
      <c r="D391" s="3"/>
    </row>
    <row r="392" spans="1:4" ht="21">
      <c r="A392" s="3"/>
      <c r="B392" s="3"/>
      <c r="C392" s="3"/>
      <c r="D392" s="3"/>
    </row>
    <row r="393" spans="1:4" ht="21">
      <c r="A393" s="3"/>
      <c r="B393" s="3"/>
      <c r="C393" s="3"/>
      <c r="D393" s="3"/>
    </row>
    <row r="394" spans="1:4" ht="21">
      <c r="A394" s="3"/>
      <c r="B394" s="3"/>
      <c r="C394" s="3"/>
      <c r="D394" s="3"/>
    </row>
    <row r="395" spans="1:4" ht="21">
      <c r="A395" s="3"/>
      <c r="B395" s="3"/>
      <c r="C395" s="3"/>
      <c r="D395" s="3"/>
    </row>
    <row r="396" spans="1:4" ht="21">
      <c r="A396" s="3"/>
      <c r="B396" s="3"/>
      <c r="C396" s="3"/>
      <c r="D396" s="3"/>
    </row>
    <row r="397" spans="1:4" ht="21">
      <c r="A397" s="3"/>
      <c r="B397" s="3"/>
      <c r="C397" s="3"/>
      <c r="D397" s="3"/>
    </row>
    <row r="398" spans="1:4" ht="21">
      <c r="A398" s="3"/>
      <c r="B398" s="3"/>
      <c r="C398" s="3"/>
      <c r="D398" s="3"/>
    </row>
    <row r="399" spans="1:4" ht="21">
      <c r="A399" s="3"/>
      <c r="B399" s="3"/>
      <c r="C399" s="3"/>
      <c r="D399" s="3"/>
    </row>
    <row r="400" spans="1:4" ht="21">
      <c r="A400" s="3"/>
      <c r="B400" s="3"/>
      <c r="C400" s="3"/>
      <c r="D400" s="3"/>
    </row>
    <row r="401" spans="1:4" ht="21">
      <c r="A401" s="3"/>
      <c r="B401" s="3"/>
      <c r="C401" s="3"/>
      <c r="D401" s="3"/>
    </row>
    <row r="402" spans="1:4" ht="21">
      <c r="A402" s="3"/>
      <c r="B402" s="3"/>
      <c r="C402" s="3"/>
      <c r="D402" s="3"/>
    </row>
    <row r="403" spans="1:4" ht="21">
      <c r="A403" s="3"/>
      <c r="B403" s="3"/>
      <c r="C403" s="3"/>
      <c r="D403" s="3"/>
    </row>
    <row r="404" spans="1:4" ht="21">
      <c r="A404" s="3"/>
      <c r="B404" s="3"/>
      <c r="C404" s="3"/>
      <c r="D404" s="3"/>
    </row>
    <row r="405" spans="1:4" ht="21">
      <c r="A405" s="3"/>
      <c r="B405" s="3"/>
      <c r="C405" s="3"/>
      <c r="D405" s="3"/>
    </row>
    <row r="406" spans="1:4" ht="21">
      <c r="A406" s="3"/>
      <c r="B406" s="3"/>
      <c r="C406" s="3"/>
      <c r="D406" s="3"/>
    </row>
    <row r="407" spans="1:4" ht="21">
      <c r="A407" s="3"/>
      <c r="B407" s="3"/>
      <c r="C407" s="3"/>
      <c r="D407" s="3"/>
    </row>
    <row r="408" spans="1:4" ht="21">
      <c r="A408" s="3"/>
      <c r="B408" s="3"/>
      <c r="C408" s="3"/>
      <c r="D408" s="3"/>
    </row>
    <row r="409" spans="1:4" ht="21">
      <c r="A409" s="3"/>
      <c r="B409" s="3"/>
      <c r="C409" s="3"/>
      <c r="D409" s="3"/>
    </row>
    <row r="410" spans="1:4" ht="21">
      <c r="A410" s="3"/>
      <c r="B410" s="3"/>
      <c r="C410" s="3"/>
      <c r="D410" s="3"/>
    </row>
    <row r="411" spans="1:4" ht="21">
      <c r="A411" s="3"/>
      <c r="B411" s="3"/>
      <c r="C411" s="3"/>
      <c r="D411" s="3"/>
    </row>
    <row r="412" spans="1:4" ht="21">
      <c r="A412" s="3"/>
      <c r="B412" s="3"/>
      <c r="C412" s="3"/>
      <c r="D412" s="3"/>
    </row>
    <row r="413" spans="1:4" ht="21">
      <c r="A413" s="3"/>
      <c r="B413" s="3"/>
      <c r="C413" s="3"/>
      <c r="D413" s="3"/>
    </row>
    <row r="414" spans="1:4" ht="21">
      <c r="A414" s="3"/>
      <c r="B414" s="3"/>
      <c r="C414" s="3"/>
      <c r="D414" s="3"/>
    </row>
    <row r="415" spans="1:4" ht="21">
      <c r="A415" s="3"/>
      <c r="B415" s="3"/>
      <c r="C415" s="3"/>
      <c r="D415" s="3"/>
    </row>
    <row r="416" spans="1:4" ht="21">
      <c r="A416" s="3"/>
      <c r="B416" s="3"/>
      <c r="C416" s="3"/>
      <c r="D416" s="3"/>
    </row>
    <row r="417" spans="1:4" ht="21">
      <c r="A417" s="3"/>
      <c r="B417" s="3"/>
      <c r="C417" s="3"/>
      <c r="D417" s="3"/>
    </row>
    <row r="418" spans="1:4" ht="21">
      <c r="A418" s="3"/>
      <c r="B418" s="3"/>
      <c r="C418" s="3"/>
      <c r="D418" s="3"/>
    </row>
    <row r="419" spans="1:4" ht="21">
      <c r="A419" s="3"/>
      <c r="B419" s="3"/>
      <c r="C419" s="3"/>
      <c r="D419" s="3"/>
    </row>
    <row r="420" spans="1:4" ht="21">
      <c r="A420" s="3"/>
      <c r="B420" s="3"/>
      <c r="C420" s="3"/>
      <c r="D420" s="3"/>
    </row>
    <row r="421" spans="1:4" ht="21">
      <c r="A421" s="3"/>
      <c r="B421" s="3"/>
      <c r="C421" s="3"/>
      <c r="D421" s="3"/>
    </row>
    <row r="422" spans="1:4" ht="21">
      <c r="A422" s="3"/>
      <c r="B422" s="3"/>
      <c r="C422" s="3"/>
      <c r="D422" s="3"/>
    </row>
    <row r="423" spans="1:4" ht="21">
      <c r="A423" s="3"/>
      <c r="B423" s="3"/>
      <c r="C423" s="3"/>
      <c r="D423" s="3"/>
    </row>
    <row r="424" spans="1:4" ht="21">
      <c r="A424" s="3"/>
      <c r="B424" s="3"/>
      <c r="C424" s="3"/>
      <c r="D424" s="3"/>
    </row>
    <row r="425" spans="1:4" ht="21">
      <c r="A425" s="3"/>
      <c r="B425" s="3"/>
      <c r="C425" s="3"/>
      <c r="D425" s="3"/>
    </row>
    <row r="426" spans="1:4" ht="21">
      <c r="A426" s="3"/>
      <c r="B426" s="3"/>
      <c r="C426" s="3"/>
      <c r="D426" s="3"/>
    </row>
    <row r="427" spans="1:4" ht="21">
      <c r="A427" s="3"/>
      <c r="B427" s="3"/>
      <c r="C427" s="3"/>
      <c r="D427" s="3"/>
    </row>
    <row r="428" spans="1:4" ht="21">
      <c r="A428" s="3"/>
      <c r="B428" s="3"/>
      <c r="C428" s="3"/>
      <c r="D428" s="3"/>
    </row>
    <row r="429" spans="1:4" ht="21">
      <c r="A429" s="3"/>
      <c r="B429" s="3"/>
      <c r="C429" s="3"/>
      <c r="D429" s="3"/>
    </row>
    <row r="430" spans="1:4" ht="21">
      <c r="A430" s="3"/>
      <c r="B430" s="3"/>
      <c r="C430" s="3"/>
      <c r="D430" s="3"/>
    </row>
    <row r="431" spans="1:4" ht="21">
      <c r="A431" s="3"/>
      <c r="B431" s="3"/>
      <c r="C431" s="3"/>
      <c r="D431" s="3"/>
    </row>
    <row r="432" spans="1:4" ht="21">
      <c r="A432" s="3"/>
      <c r="B432" s="3"/>
      <c r="C432" s="3"/>
      <c r="D432" s="3"/>
    </row>
    <row r="433" spans="1:4" ht="21">
      <c r="A433" s="3"/>
      <c r="B433" s="3"/>
      <c r="C433" s="3"/>
      <c r="D433" s="3"/>
    </row>
    <row r="434" spans="1:4" ht="21">
      <c r="A434" s="3"/>
      <c r="B434" s="3"/>
      <c r="C434" s="3"/>
      <c r="D434" s="3"/>
    </row>
    <row r="435" spans="1:4" ht="21">
      <c r="A435" s="3"/>
      <c r="B435" s="3"/>
      <c r="C435" s="3"/>
      <c r="D435" s="3"/>
    </row>
    <row r="436" spans="1:4" ht="21">
      <c r="A436" s="3"/>
      <c r="B436" s="3"/>
      <c r="C436" s="3"/>
      <c r="D436" s="3"/>
    </row>
    <row r="437" spans="1:4" ht="21">
      <c r="A437" s="3"/>
      <c r="B437" s="3"/>
      <c r="C437" s="3"/>
      <c r="D437" s="3"/>
    </row>
    <row r="438" spans="1:4" ht="21">
      <c r="A438" s="3"/>
      <c r="B438" s="3"/>
      <c r="C438" s="3"/>
      <c r="D438" s="3"/>
    </row>
    <row r="439" spans="1:4" ht="21">
      <c r="A439" s="3"/>
      <c r="B439" s="3"/>
      <c r="C439" s="3"/>
      <c r="D439" s="3"/>
    </row>
    <row r="440" spans="1:4" ht="21">
      <c r="A440" s="3"/>
      <c r="B440" s="3"/>
      <c r="C440" s="3"/>
      <c r="D440" s="3"/>
    </row>
    <row r="441" spans="1:4" ht="21">
      <c r="A441" s="3"/>
      <c r="B441" s="3"/>
      <c r="C441" s="3"/>
      <c r="D441" s="3"/>
    </row>
    <row r="442" spans="1:4" ht="21">
      <c r="A442" s="3"/>
      <c r="B442" s="3"/>
      <c r="C442" s="3"/>
      <c r="D442" s="3"/>
    </row>
    <row r="443" spans="1:4" ht="21">
      <c r="A443" s="3"/>
      <c r="B443" s="3"/>
      <c r="C443" s="3"/>
      <c r="D443" s="3"/>
    </row>
    <row r="444" spans="1:4" ht="21">
      <c r="A444" s="3"/>
      <c r="B444" s="3"/>
      <c r="C444" s="3"/>
      <c r="D444" s="3"/>
    </row>
    <row r="445" spans="1:4" ht="21">
      <c r="A445" s="3"/>
      <c r="B445" s="3"/>
      <c r="C445" s="3"/>
      <c r="D445" s="3"/>
    </row>
    <row r="446" spans="1:4" ht="21">
      <c r="A446" s="3"/>
      <c r="B446" s="3"/>
      <c r="C446" s="3"/>
      <c r="D446" s="3"/>
    </row>
    <row r="447" spans="1:4" ht="21">
      <c r="A447" s="3"/>
      <c r="B447" s="3"/>
      <c r="C447" s="3"/>
      <c r="D447" s="3"/>
    </row>
    <row r="448" spans="1:4" ht="21">
      <c r="A448" s="3"/>
      <c r="B448" s="3"/>
      <c r="C448" s="3"/>
      <c r="D448" s="3"/>
    </row>
    <row r="449" spans="1:4" ht="21">
      <c r="A449" s="3"/>
      <c r="B449" s="3"/>
      <c r="C449" s="3"/>
      <c r="D449" s="3"/>
    </row>
    <row r="450" spans="1:4" ht="21">
      <c r="A450" s="3"/>
      <c r="B450" s="3"/>
      <c r="C450" s="3"/>
      <c r="D450" s="3"/>
    </row>
    <row r="451" spans="1:4" ht="21">
      <c r="A451" s="3"/>
      <c r="B451" s="3"/>
      <c r="C451" s="3"/>
      <c r="D451" s="3"/>
    </row>
    <row r="452" spans="1:4" ht="21">
      <c r="A452" s="3"/>
      <c r="B452" s="3"/>
      <c r="C452" s="3"/>
      <c r="D452" s="3"/>
    </row>
    <row r="453" spans="1:4" ht="21">
      <c r="A453" s="3"/>
      <c r="B453" s="3"/>
      <c r="C453" s="3"/>
      <c r="D453" s="3"/>
    </row>
    <row r="454" spans="1:4" ht="21">
      <c r="A454" s="3"/>
      <c r="B454" s="3"/>
      <c r="C454" s="3"/>
      <c r="D454" s="3"/>
    </row>
    <row r="455" spans="1:4" ht="21">
      <c r="A455" s="3"/>
      <c r="B455" s="3"/>
      <c r="C455" s="3"/>
      <c r="D455" s="3"/>
    </row>
    <row r="456" spans="1:4" ht="21">
      <c r="A456" s="3"/>
      <c r="B456" s="3"/>
      <c r="C456" s="3"/>
      <c r="D456" s="3"/>
    </row>
    <row r="457" spans="1:4" ht="21">
      <c r="A457" s="3"/>
      <c r="B457" s="3"/>
      <c r="C457" s="3"/>
      <c r="D457" s="3"/>
    </row>
    <row r="458" spans="1:4" ht="21">
      <c r="A458" s="3"/>
      <c r="B458" s="3"/>
      <c r="C458" s="3"/>
      <c r="D458" s="3"/>
    </row>
    <row r="459" spans="1:4" ht="21">
      <c r="A459" s="3"/>
      <c r="B459" s="3"/>
      <c r="C459" s="3"/>
      <c r="D459" s="3"/>
    </row>
    <row r="460" spans="1:4" ht="21">
      <c r="A460" s="3"/>
      <c r="B460" s="3"/>
      <c r="C460" s="3"/>
      <c r="D460" s="3"/>
    </row>
    <row r="461" spans="1:4" ht="21">
      <c r="A461" s="3"/>
      <c r="B461" s="3"/>
      <c r="C461" s="3"/>
      <c r="D461" s="3"/>
    </row>
    <row r="462" spans="1:4" ht="21">
      <c r="A462" s="3"/>
      <c r="B462" s="3"/>
      <c r="C462" s="3"/>
      <c r="D462" s="3"/>
    </row>
    <row r="463" spans="1:4" ht="21">
      <c r="A463" s="3"/>
      <c r="B463" s="3"/>
      <c r="C463" s="3"/>
      <c r="D463" s="3"/>
    </row>
    <row r="464" spans="1:4" ht="21">
      <c r="A464" s="3"/>
      <c r="B464" s="3"/>
      <c r="C464" s="3"/>
      <c r="D464" s="3"/>
    </row>
    <row r="465" spans="1:4" ht="21">
      <c r="A465" s="3"/>
      <c r="B465" s="3"/>
      <c r="C465" s="3"/>
      <c r="D465" s="3"/>
    </row>
    <row r="466" spans="1:4" ht="21">
      <c r="A466" s="3"/>
      <c r="B466" s="3"/>
      <c r="C466" s="3"/>
      <c r="D466" s="3"/>
    </row>
    <row r="467" spans="1:4" ht="21">
      <c r="A467" s="3"/>
      <c r="B467" s="3"/>
      <c r="C467" s="3"/>
      <c r="D467" s="3"/>
    </row>
    <row r="468" spans="1:4" ht="21">
      <c r="A468" s="3"/>
      <c r="B468" s="3"/>
      <c r="C468" s="3"/>
      <c r="D468" s="3"/>
    </row>
    <row r="469" spans="1:4" ht="21">
      <c r="A469" s="3"/>
      <c r="B469" s="3"/>
      <c r="C469" s="3"/>
      <c r="D469" s="3"/>
    </row>
    <row r="470" spans="1:4" ht="21">
      <c r="A470" s="3"/>
      <c r="B470" s="3"/>
      <c r="C470" s="3"/>
      <c r="D470" s="3"/>
    </row>
    <row r="471" spans="1:4" ht="21">
      <c r="A471" s="3"/>
      <c r="B471" s="3"/>
      <c r="C471" s="3"/>
      <c r="D471" s="3"/>
    </row>
    <row r="472" spans="1:4" ht="21">
      <c r="A472" s="3"/>
      <c r="B472" s="3"/>
      <c r="C472" s="3"/>
      <c r="D472" s="3"/>
    </row>
    <row r="473" spans="1:4" ht="21">
      <c r="A473" s="3"/>
      <c r="B473" s="3"/>
      <c r="C473" s="3"/>
      <c r="D473" s="3"/>
    </row>
    <row r="474" spans="1:4" ht="21">
      <c r="A474" s="3"/>
      <c r="B474" s="3"/>
      <c r="C474" s="3"/>
      <c r="D474" s="3"/>
    </row>
    <row r="475" spans="1:4" ht="21">
      <c r="A475" s="3"/>
      <c r="B475" s="3"/>
      <c r="C475" s="3"/>
      <c r="D475" s="3"/>
    </row>
    <row r="476" spans="1:4" ht="21">
      <c r="A476" s="3"/>
      <c r="B476" s="3"/>
      <c r="C476" s="3"/>
      <c r="D476" s="3"/>
    </row>
    <row r="477" spans="1:4" ht="21">
      <c r="A477" s="3"/>
      <c r="B477" s="3"/>
      <c r="C477" s="3"/>
      <c r="D477" s="3"/>
    </row>
    <row r="478" spans="1:4" ht="21">
      <c r="A478" s="3"/>
      <c r="B478" s="3"/>
      <c r="C478" s="3"/>
      <c r="D478" s="3"/>
    </row>
    <row r="479" spans="1:4" ht="21">
      <c r="A479" s="3"/>
      <c r="B479" s="3"/>
      <c r="C479" s="3"/>
      <c r="D479" s="3"/>
    </row>
    <row r="480" spans="1:4" ht="21">
      <c r="A480" s="3"/>
      <c r="B480" s="3"/>
      <c r="C480" s="3"/>
      <c r="D480" s="3"/>
    </row>
    <row r="481" spans="1:4" ht="21">
      <c r="A481" s="3"/>
      <c r="B481" s="3"/>
      <c r="C481" s="3"/>
      <c r="D481" s="3"/>
    </row>
    <row r="482" spans="1:4" ht="21">
      <c r="A482" s="3"/>
      <c r="B482" s="3"/>
      <c r="C482" s="3"/>
      <c r="D482" s="3"/>
    </row>
    <row r="483" spans="1:4" ht="21">
      <c r="A483" s="3"/>
      <c r="B483" s="3"/>
      <c r="C483" s="3"/>
      <c r="D483" s="3"/>
    </row>
    <row r="484" spans="1:4" ht="21">
      <c r="A484" s="3"/>
      <c r="B484" s="3"/>
      <c r="C484" s="3"/>
      <c r="D484" s="3"/>
    </row>
    <row r="485" spans="1:4" ht="21">
      <c r="A485" s="3"/>
      <c r="B485" s="3"/>
      <c r="C485" s="3"/>
      <c r="D485" s="3"/>
    </row>
    <row r="486" spans="1:4" ht="21">
      <c r="A486" s="3"/>
      <c r="B486" s="3"/>
      <c r="C486" s="3"/>
      <c r="D486" s="3"/>
    </row>
    <row r="487" spans="1:4" ht="21">
      <c r="A487" s="3"/>
      <c r="B487" s="3"/>
      <c r="C487" s="3"/>
      <c r="D487" s="3"/>
    </row>
    <row r="488" spans="1:4" ht="21">
      <c r="A488" s="3"/>
      <c r="B488" s="3"/>
      <c r="C488" s="3"/>
      <c r="D488" s="3"/>
    </row>
    <row r="489" spans="1:4" ht="21">
      <c r="A489" s="3"/>
      <c r="B489" s="3"/>
      <c r="C489" s="3"/>
      <c r="D489" s="3"/>
    </row>
    <row r="490" spans="1:4" ht="21">
      <c r="A490" s="3"/>
      <c r="B490" s="3"/>
      <c r="C490" s="3"/>
      <c r="D490" s="3"/>
    </row>
    <row r="491" spans="1:4" ht="21">
      <c r="A491" s="3"/>
      <c r="B491" s="3"/>
      <c r="C491" s="3"/>
      <c r="D491" s="3"/>
    </row>
    <row r="492" spans="1:4" ht="21">
      <c r="A492" s="3"/>
      <c r="B492" s="3"/>
      <c r="C492" s="3"/>
      <c r="D492" s="3"/>
    </row>
    <row r="493" spans="1:4" ht="21">
      <c r="A493" s="3"/>
      <c r="B493" s="3"/>
      <c r="C493" s="3"/>
      <c r="D493" s="3"/>
    </row>
    <row r="494" spans="1:4" ht="21">
      <c r="A494" s="3"/>
      <c r="B494" s="3"/>
      <c r="C494" s="3"/>
      <c r="D494" s="3"/>
    </row>
    <row r="495" spans="1:4" ht="21">
      <c r="A495" s="3"/>
      <c r="B495" s="3"/>
      <c r="C495" s="3"/>
      <c r="D495" s="3"/>
    </row>
    <row r="496" spans="1:4" ht="21">
      <c r="A496" s="3"/>
      <c r="B496" s="3"/>
      <c r="C496" s="3"/>
      <c r="D496" s="3"/>
    </row>
    <row r="497" spans="1:4" ht="21">
      <c r="A497" s="3"/>
      <c r="B497" s="3"/>
      <c r="C497" s="3"/>
      <c r="D497" s="3"/>
    </row>
    <row r="498" spans="1:4" ht="21">
      <c r="A498" s="3"/>
      <c r="B498" s="3"/>
      <c r="C498" s="3"/>
      <c r="D498" s="3"/>
    </row>
    <row r="499" spans="1:4" ht="21">
      <c r="A499" s="3"/>
      <c r="B499" s="3"/>
      <c r="C499" s="3"/>
      <c r="D499" s="3"/>
    </row>
    <row r="500" spans="1:4" ht="21">
      <c r="A500" s="3"/>
      <c r="B500" s="3"/>
      <c r="C500" s="3"/>
      <c r="D500" s="3"/>
    </row>
    <row r="501" spans="1:4" ht="21">
      <c r="A501" s="3"/>
      <c r="B501" s="3"/>
      <c r="C501" s="3"/>
      <c r="D501" s="3"/>
    </row>
    <row r="502" spans="1:4" ht="21">
      <c r="A502" s="3"/>
      <c r="B502" s="3"/>
      <c r="C502" s="3"/>
      <c r="D502" s="3"/>
    </row>
    <row r="503" spans="1:4" ht="21">
      <c r="A503" s="3"/>
      <c r="B503" s="3"/>
      <c r="C503" s="3"/>
      <c r="D503" s="3"/>
    </row>
    <row r="504" spans="1:4" ht="21">
      <c r="A504" s="3"/>
      <c r="B504" s="3"/>
      <c r="C504" s="3"/>
      <c r="D504" s="3"/>
    </row>
    <row r="505" spans="1:4" ht="21">
      <c r="A505" s="3"/>
      <c r="B505" s="3"/>
      <c r="C505" s="3"/>
      <c r="D505" s="3"/>
    </row>
    <row r="506" spans="1:4" ht="21">
      <c r="A506" s="3"/>
      <c r="B506" s="3"/>
      <c r="C506" s="3"/>
      <c r="D506" s="3"/>
    </row>
    <row r="507" spans="1:4" ht="21">
      <c r="A507" s="3"/>
      <c r="B507" s="3"/>
      <c r="C507" s="3"/>
      <c r="D507" s="3"/>
    </row>
    <row r="508" spans="1:4" ht="21">
      <c r="A508" s="3"/>
      <c r="B508" s="3"/>
      <c r="C508" s="3"/>
      <c r="D508" s="3"/>
    </row>
    <row r="509" spans="1:4" ht="21">
      <c r="A509" s="3"/>
      <c r="B509" s="3"/>
      <c r="C509" s="3"/>
      <c r="D509" s="3"/>
    </row>
    <row r="510" spans="1:4" ht="21">
      <c r="A510" s="3"/>
      <c r="B510" s="3"/>
      <c r="C510" s="3"/>
      <c r="D510" s="3"/>
    </row>
    <row r="511" spans="1:4" ht="21">
      <c r="A511" s="3"/>
      <c r="B511" s="3"/>
      <c r="C511" s="3"/>
      <c r="D511" s="3"/>
    </row>
    <row r="512" spans="1:4" ht="21">
      <c r="A512" s="3"/>
      <c r="B512" s="3"/>
      <c r="C512" s="3"/>
      <c r="D512" s="3"/>
    </row>
    <row r="513" spans="1:4" ht="21">
      <c r="A513" s="3"/>
      <c r="B513" s="3"/>
      <c r="C513" s="3"/>
      <c r="D513" s="3"/>
    </row>
    <row r="514" spans="1:4" ht="21">
      <c r="A514" s="3"/>
      <c r="B514" s="3"/>
      <c r="C514" s="3"/>
      <c r="D514" s="3"/>
    </row>
    <row r="515" spans="1:4" ht="21">
      <c r="A515" s="3"/>
      <c r="B515" s="3"/>
      <c r="C515" s="3"/>
      <c r="D515" s="3"/>
    </row>
    <row r="516" spans="1:4" ht="21">
      <c r="A516" s="3"/>
      <c r="B516" s="3"/>
      <c r="C516" s="3"/>
      <c r="D516" s="3"/>
    </row>
    <row r="517" spans="1:4" ht="21">
      <c r="A517" s="3"/>
      <c r="B517" s="3"/>
      <c r="C517" s="3"/>
      <c r="D517" s="3"/>
    </row>
    <row r="518" spans="1:4" ht="21">
      <c r="A518" s="3"/>
      <c r="B518" s="3"/>
      <c r="C518" s="3"/>
      <c r="D518" s="3"/>
    </row>
    <row r="519" spans="1:4" ht="21">
      <c r="A519" s="3"/>
      <c r="B519" s="3"/>
      <c r="C519" s="3"/>
      <c r="D519" s="3"/>
    </row>
    <row r="520" spans="1:4" ht="21">
      <c r="A520" s="3"/>
      <c r="B520" s="3"/>
      <c r="C520" s="3"/>
      <c r="D520" s="3"/>
    </row>
    <row r="521" spans="1:4" ht="21">
      <c r="A521" s="3"/>
      <c r="B521" s="3"/>
      <c r="C521" s="3"/>
      <c r="D521" s="3"/>
    </row>
    <row r="522" spans="1:4" ht="21">
      <c r="A522" s="3"/>
      <c r="B522" s="3"/>
      <c r="C522" s="3"/>
      <c r="D522" s="3"/>
    </row>
    <row r="523" spans="1:4" ht="21">
      <c r="A523" s="3"/>
      <c r="B523" s="3"/>
      <c r="C523" s="3"/>
      <c r="D523" s="3"/>
    </row>
    <row r="524" spans="1:4" ht="21">
      <c r="A524" s="3"/>
      <c r="B524" s="3"/>
      <c r="C524" s="3"/>
      <c r="D524" s="3"/>
    </row>
    <row r="525" spans="1:4" ht="21">
      <c r="A525" s="3"/>
      <c r="B525" s="3"/>
      <c r="C525" s="3"/>
      <c r="D525" s="3"/>
    </row>
    <row r="526" spans="1:4" ht="21">
      <c r="A526" s="3"/>
      <c r="B526" s="3"/>
      <c r="C526" s="3"/>
      <c r="D526" s="3"/>
    </row>
    <row r="527" spans="1:4" ht="21">
      <c r="A527" s="3"/>
      <c r="B527" s="3"/>
      <c r="C527" s="3"/>
      <c r="D527" s="3"/>
    </row>
    <row r="528" spans="1:4" ht="21">
      <c r="A528" s="3"/>
      <c r="B528" s="3"/>
      <c r="C528" s="3"/>
      <c r="D528" s="3"/>
    </row>
    <row r="529" spans="1:4" ht="21">
      <c r="A529" s="3"/>
      <c r="B529" s="3"/>
      <c r="C529" s="3"/>
      <c r="D529" s="3"/>
    </row>
    <row r="530" spans="1:4" ht="21">
      <c r="A530" s="3"/>
      <c r="B530" s="3"/>
      <c r="C530" s="3"/>
      <c r="D530" s="3"/>
    </row>
    <row r="531" spans="1:4" ht="21">
      <c r="A531" s="3"/>
      <c r="B531" s="3"/>
      <c r="C531" s="3"/>
      <c r="D531" s="3"/>
    </row>
    <row r="532" spans="1:4" ht="21">
      <c r="A532" s="3"/>
      <c r="B532" s="3"/>
      <c r="C532" s="3"/>
      <c r="D532" s="3"/>
    </row>
    <row r="533" spans="1:4" ht="21">
      <c r="A533" s="3"/>
      <c r="B533" s="3"/>
      <c r="C533" s="3"/>
      <c r="D533" s="3"/>
    </row>
    <row r="534" spans="1:4" ht="21">
      <c r="A534" s="3"/>
      <c r="B534" s="3"/>
      <c r="C534" s="3"/>
      <c r="D534" s="3"/>
    </row>
    <row r="535" spans="1:4" ht="21">
      <c r="A535" s="3"/>
      <c r="B535" s="3"/>
      <c r="C535" s="3"/>
      <c r="D535" s="3"/>
    </row>
    <row r="536" spans="1:4" ht="21">
      <c r="A536" s="3"/>
      <c r="B536" s="3"/>
      <c r="C536" s="3"/>
      <c r="D536" s="3"/>
    </row>
    <row r="537" spans="1:4" ht="21">
      <c r="A537" s="3"/>
      <c r="B537" s="3"/>
      <c r="C537" s="3"/>
      <c r="D537" s="3"/>
    </row>
    <row r="538" spans="1:4" ht="21">
      <c r="A538" s="3"/>
      <c r="B538" s="3"/>
      <c r="C538" s="3"/>
      <c r="D538" s="3"/>
    </row>
    <row r="539" spans="1:4" ht="21">
      <c r="A539" s="3"/>
      <c r="B539" s="3"/>
      <c r="C539" s="3"/>
      <c r="D539" s="3"/>
    </row>
    <row r="540" spans="1:4" ht="21">
      <c r="A540" s="3"/>
      <c r="B540" s="3"/>
      <c r="C540" s="3"/>
      <c r="D540" s="3"/>
    </row>
    <row r="541" spans="1:4" ht="21">
      <c r="A541" s="3"/>
      <c r="B541" s="3"/>
      <c r="C541" s="3"/>
      <c r="D541" s="3"/>
    </row>
    <row r="542" spans="1:4" ht="21">
      <c r="A542" s="3"/>
      <c r="B542" s="3"/>
      <c r="C542" s="3"/>
      <c r="D542" s="3"/>
    </row>
    <row r="543" spans="1:4" ht="21">
      <c r="A543" s="3"/>
      <c r="B543" s="3"/>
      <c r="C543" s="3"/>
      <c r="D543" s="3"/>
    </row>
    <row r="544" spans="1:4" ht="21">
      <c r="A544" s="3"/>
      <c r="B544" s="3"/>
      <c r="C544" s="3"/>
      <c r="D544" s="3"/>
    </row>
    <row r="545" spans="1:4" ht="21">
      <c r="A545" s="3"/>
      <c r="B545" s="3"/>
      <c r="C545" s="3"/>
      <c r="D545" s="3"/>
    </row>
    <row r="546" spans="1:4" ht="21">
      <c r="A546" s="3"/>
      <c r="B546" s="3"/>
      <c r="C546" s="3"/>
      <c r="D546" s="3"/>
    </row>
    <row r="547" spans="1:4" ht="21">
      <c r="A547" s="3"/>
      <c r="B547" s="3"/>
      <c r="C547" s="3"/>
      <c r="D547" s="3"/>
    </row>
    <row r="548" spans="1:4" ht="21">
      <c r="A548" s="3"/>
      <c r="B548" s="3"/>
      <c r="C548" s="3"/>
      <c r="D548" s="3"/>
    </row>
    <row r="549" spans="1:4" ht="21">
      <c r="A549" s="3"/>
      <c r="B549" s="3"/>
      <c r="C549" s="3"/>
      <c r="D549" s="3"/>
    </row>
    <row r="550" spans="1:4" ht="21">
      <c r="A550" s="3"/>
      <c r="B550" s="3"/>
      <c r="C550" s="3"/>
      <c r="D550" s="3"/>
    </row>
    <row r="551" spans="1:4" ht="21">
      <c r="A551" s="3"/>
      <c r="B551" s="3"/>
      <c r="C551" s="3"/>
      <c r="D551" s="3"/>
    </row>
    <row r="552" spans="1:4" ht="21">
      <c r="A552" s="3"/>
      <c r="B552" s="3"/>
      <c r="C552" s="3"/>
      <c r="D552" s="3"/>
    </row>
    <row r="553" spans="1:4" ht="21">
      <c r="A553" s="3"/>
      <c r="B553" s="3"/>
      <c r="C553" s="3"/>
      <c r="D553" s="3"/>
    </row>
    <row r="554" spans="1:4" ht="21">
      <c r="A554" s="3"/>
      <c r="B554" s="3"/>
      <c r="C554" s="3"/>
      <c r="D554" s="3"/>
    </row>
    <row r="555" spans="1:4" ht="21">
      <c r="A555" s="3"/>
      <c r="B555" s="3"/>
      <c r="C555" s="3"/>
      <c r="D555" s="3"/>
    </row>
    <row r="556" spans="1:4" ht="21">
      <c r="A556" s="3"/>
      <c r="B556" s="3"/>
      <c r="C556" s="3"/>
      <c r="D556" s="3"/>
    </row>
    <row r="557" spans="1:4" ht="21">
      <c r="A557" s="3"/>
      <c r="B557" s="3"/>
      <c r="C557" s="3"/>
      <c r="D557" s="3"/>
    </row>
    <row r="558" spans="1:4" ht="21">
      <c r="A558" s="3"/>
      <c r="B558" s="3"/>
      <c r="C558" s="3"/>
      <c r="D558" s="3"/>
    </row>
    <row r="559" spans="1:4" ht="21">
      <c r="A559" s="3"/>
      <c r="B559" s="3"/>
      <c r="C559" s="3"/>
      <c r="D559" s="3"/>
    </row>
    <row r="560" spans="1:4" ht="21">
      <c r="A560" s="3"/>
      <c r="B560" s="3"/>
      <c r="C560" s="3"/>
      <c r="D560" s="3"/>
    </row>
    <row r="561" spans="1:4" ht="21">
      <c r="A561" s="3"/>
      <c r="B561" s="3"/>
      <c r="C561" s="3"/>
      <c r="D561" s="3"/>
    </row>
    <row r="562" spans="1:4" ht="21">
      <c r="A562" s="3"/>
      <c r="B562" s="3"/>
      <c r="C562" s="3"/>
      <c r="D562" s="3"/>
    </row>
    <row r="563" spans="1:4" ht="21">
      <c r="A563" s="3"/>
      <c r="B563" s="3"/>
      <c r="C563" s="3"/>
      <c r="D563" s="3"/>
    </row>
    <row r="564" spans="1:4" ht="21">
      <c r="A564" s="3"/>
      <c r="B564" s="3"/>
      <c r="C564" s="3"/>
      <c r="D564" s="3"/>
    </row>
    <row r="565" spans="1:4" ht="21">
      <c r="A565" s="3"/>
      <c r="B565" s="3"/>
      <c r="C565" s="3"/>
      <c r="D565" s="3"/>
    </row>
    <row r="566" spans="1:4" ht="21">
      <c r="A566" s="3"/>
      <c r="B566" s="3"/>
      <c r="C566" s="3"/>
      <c r="D566" s="3"/>
    </row>
    <row r="567" spans="1:4" ht="21">
      <c r="A567" s="3"/>
      <c r="B567" s="3"/>
      <c r="C567" s="3"/>
      <c r="D567" s="3"/>
    </row>
    <row r="568" spans="1:4" ht="21">
      <c r="A568" s="3"/>
      <c r="B568" s="3"/>
      <c r="C568" s="3"/>
      <c r="D568" s="3"/>
    </row>
    <row r="569" spans="1:4" ht="21">
      <c r="A569" s="3"/>
      <c r="B569" s="3"/>
      <c r="C569" s="3"/>
      <c r="D569" s="3"/>
    </row>
    <row r="570" spans="1:4" ht="21">
      <c r="A570" s="3"/>
      <c r="B570" s="3"/>
      <c r="C570" s="3"/>
      <c r="D570" s="3"/>
    </row>
    <row r="571" spans="1:4" ht="21">
      <c r="A571" s="3"/>
      <c r="B571" s="3"/>
      <c r="C571" s="3"/>
      <c r="D571" s="3"/>
    </row>
    <row r="572" spans="1:4" ht="21">
      <c r="A572" s="3"/>
      <c r="B572" s="3"/>
      <c r="C572" s="3"/>
      <c r="D572" s="3"/>
    </row>
    <row r="573" spans="1:4" ht="21">
      <c r="A573" s="3"/>
      <c r="B573" s="3"/>
      <c r="C573" s="3"/>
      <c r="D573" s="3"/>
    </row>
    <row r="574" spans="1:4" ht="21">
      <c r="A574" s="3"/>
      <c r="B574" s="3"/>
      <c r="C574" s="3"/>
      <c r="D574" s="3"/>
    </row>
    <row r="575" spans="1:4" ht="21">
      <c r="A575" s="3"/>
      <c r="B575" s="3"/>
      <c r="C575" s="3"/>
      <c r="D575" s="3"/>
    </row>
    <row r="576" spans="1:4" ht="21">
      <c r="A576" s="3"/>
      <c r="B576" s="3"/>
      <c r="C576" s="3"/>
      <c r="D576" s="3"/>
    </row>
    <row r="577" spans="1:4" ht="21">
      <c r="A577" s="3"/>
      <c r="B577" s="3"/>
      <c r="C577" s="3"/>
      <c r="D577" s="3"/>
    </row>
    <row r="578" spans="1:4" ht="21">
      <c r="A578" s="3"/>
      <c r="B578" s="3"/>
      <c r="C578" s="3"/>
      <c r="D578" s="3"/>
    </row>
    <row r="579" spans="1:4" ht="21">
      <c r="A579" s="3"/>
      <c r="B579" s="3"/>
      <c r="C579" s="3"/>
      <c r="D579" s="3"/>
    </row>
    <row r="580" spans="1:4" ht="21">
      <c r="A580" s="3"/>
      <c r="B580" s="3"/>
      <c r="C580" s="3"/>
      <c r="D580" s="3"/>
    </row>
    <row r="581" spans="1:4" ht="21">
      <c r="A581" s="3"/>
      <c r="B581" s="3"/>
      <c r="C581" s="3"/>
      <c r="D581" s="3"/>
    </row>
    <row r="582" spans="1:4" ht="21">
      <c r="A582" s="3"/>
      <c r="B582" s="3"/>
      <c r="C582" s="3"/>
      <c r="D582" s="3"/>
    </row>
    <row r="583" spans="1:4" ht="21">
      <c r="A583" s="3"/>
      <c r="B583" s="3"/>
      <c r="C583" s="3"/>
      <c r="D583" s="3"/>
    </row>
    <row r="584" spans="1:4" ht="21">
      <c r="A584" s="3"/>
      <c r="B584" s="3"/>
      <c r="C584" s="3"/>
      <c r="D584" s="3"/>
    </row>
    <row r="585" spans="1:4" ht="21">
      <c r="A585" s="3"/>
      <c r="B585" s="3"/>
      <c r="C585" s="3"/>
      <c r="D585" s="3"/>
    </row>
    <row r="586" spans="1:4" ht="21">
      <c r="A586" s="3"/>
      <c r="B586" s="3"/>
      <c r="C586" s="3"/>
      <c r="D586" s="3"/>
    </row>
    <row r="587" spans="1:4" ht="21">
      <c r="A587" s="3"/>
      <c r="B587" s="3"/>
      <c r="C587" s="3"/>
      <c r="D587" s="3"/>
    </row>
    <row r="588" spans="1:4" ht="21">
      <c r="A588" s="3"/>
      <c r="B588" s="3"/>
      <c r="C588" s="3"/>
      <c r="D588" s="3"/>
    </row>
    <row r="589" spans="1:4" ht="21">
      <c r="A589" s="3"/>
      <c r="B589" s="3"/>
      <c r="C589" s="3"/>
      <c r="D589" s="3"/>
    </row>
    <row r="590" spans="1:4" ht="21">
      <c r="A590" s="3"/>
      <c r="B590" s="3"/>
      <c r="C590" s="3"/>
      <c r="D590" s="3"/>
    </row>
    <row r="591" spans="1:4" ht="21">
      <c r="A591" s="3"/>
      <c r="B591" s="3"/>
      <c r="C591" s="3"/>
      <c r="D591" s="3"/>
    </row>
    <row r="592" spans="1:4" ht="21">
      <c r="A592" s="3"/>
      <c r="B592" s="3"/>
      <c r="C592" s="3"/>
      <c r="D592" s="3"/>
    </row>
    <row r="593" spans="1:4" ht="21">
      <c r="A593" s="3"/>
      <c r="B593" s="3"/>
      <c r="C593" s="3"/>
      <c r="D593" s="3"/>
    </row>
    <row r="594" spans="1:4" ht="21">
      <c r="A594" s="3"/>
      <c r="B594" s="3"/>
      <c r="C594" s="3"/>
      <c r="D594" s="3"/>
    </row>
    <row r="595" spans="1:4" ht="21">
      <c r="A595" s="3"/>
      <c r="B595" s="3"/>
      <c r="C595" s="3"/>
      <c r="D595" s="3"/>
    </row>
    <row r="596" spans="1:4" ht="21">
      <c r="A596" s="3"/>
      <c r="B596" s="3"/>
      <c r="C596" s="3"/>
      <c r="D596" s="3"/>
    </row>
    <row r="597" spans="1:4" ht="21">
      <c r="A597" s="3"/>
      <c r="B597" s="3"/>
      <c r="C597" s="3"/>
      <c r="D597" s="3"/>
    </row>
    <row r="598" spans="1:4" ht="21">
      <c r="A598" s="3"/>
      <c r="B598" s="3"/>
      <c r="C598" s="3"/>
      <c r="D598" s="3"/>
    </row>
    <row r="599" spans="1:4" ht="21">
      <c r="A599" s="3"/>
      <c r="B599" s="3"/>
      <c r="C599" s="3"/>
      <c r="D599" s="3"/>
    </row>
    <row r="600" spans="1:4" ht="21">
      <c r="A600" s="3"/>
      <c r="B600" s="3"/>
      <c r="C600" s="3"/>
      <c r="D600" s="3"/>
    </row>
    <row r="601" spans="1:4" ht="21">
      <c r="A601" s="3"/>
      <c r="B601" s="3"/>
      <c r="C601" s="3"/>
      <c r="D601" s="3"/>
    </row>
    <row r="602" spans="1:4" ht="21">
      <c r="A602" s="3"/>
      <c r="B602" s="3"/>
      <c r="C602" s="3"/>
      <c r="D602" s="3"/>
    </row>
    <row r="603" spans="1:4" ht="21">
      <c r="A603" s="3"/>
      <c r="B603" s="3"/>
      <c r="C603" s="3"/>
      <c r="D603" s="3"/>
    </row>
    <row r="604" spans="1:4" ht="21">
      <c r="A604" s="3"/>
      <c r="B604" s="3"/>
      <c r="C604" s="3"/>
      <c r="D604" s="3"/>
    </row>
    <row r="605" spans="1:4" ht="21">
      <c r="A605" s="3"/>
      <c r="B605" s="3"/>
      <c r="C605" s="3"/>
      <c r="D605" s="3"/>
    </row>
    <row r="606" spans="1:4" ht="21">
      <c r="A606" s="3"/>
      <c r="B606" s="3"/>
      <c r="C606" s="3"/>
      <c r="D606" s="3"/>
    </row>
    <row r="607" spans="1:4" ht="21">
      <c r="A607" s="3"/>
      <c r="B607" s="3"/>
      <c r="C607" s="3"/>
      <c r="D607" s="3"/>
    </row>
    <row r="608" spans="1:4" ht="21">
      <c r="A608" s="3"/>
      <c r="B608" s="3"/>
      <c r="C608" s="3"/>
      <c r="D608" s="3"/>
    </row>
    <row r="609" spans="1:4" ht="21">
      <c r="A609" s="3"/>
      <c r="B609" s="3"/>
      <c r="C609" s="3"/>
      <c r="D609" s="3"/>
    </row>
    <row r="610" spans="1:4" ht="21">
      <c r="A610" s="3"/>
      <c r="B610" s="3"/>
      <c r="C610" s="3"/>
      <c r="D610" s="3"/>
    </row>
    <row r="611" spans="1:4" ht="21">
      <c r="A611" s="3"/>
      <c r="B611" s="3"/>
      <c r="C611" s="3"/>
      <c r="D611" s="3"/>
    </row>
    <row r="612" spans="1:4" ht="21">
      <c r="A612" s="3"/>
      <c r="B612" s="3"/>
      <c r="C612" s="3"/>
      <c r="D612" s="3"/>
    </row>
    <row r="613" spans="1:4" ht="21">
      <c r="A613" s="3"/>
      <c r="B613" s="3"/>
      <c r="C613" s="3"/>
      <c r="D613" s="3"/>
    </row>
    <row r="614" spans="1:4" ht="21">
      <c r="A614" s="3"/>
      <c r="B614" s="3"/>
      <c r="C614" s="3"/>
      <c r="D614" s="3"/>
    </row>
    <row r="615" spans="1:4" ht="21">
      <c r="A615" s="3"/>
      <c r="B615" s="3"/>
      <c r="C615" s="3"/>
      <c r="D615" s="3"/>
    </row>
    <row r="616" spans="1:4" ht="21">
      <c r="A616" s="3"/>
      <c r="B616" s="3"/>
      <c r="C616" s="3"/>
      <c r="D616" s="3"/>
    </row>
    <row r="617" spans="1:4" ht="21">
      <c r="A617" s="3"/>
      <c r="B617" s="3"/>
      <c r="C617" s="3"/>
      <c r="D617" s="3"/>
    </row>
    <row r="618" spans="1:4" ht="21">
      <c r="A618" s="3"/>
      <c r="B618" s="3"/>
      <c r="C618" s="3"/>
      <c r="D618" s="3"/>
    </row>
    <row r="619" spans="1:4" ht="21">
      <c r="A619" s="3"/>
      <c r="B619" s="3"/>
      <c r="C619" s="3"/>
      <c r="D619" s="3"/>
    </row>
    <row r="620" spans="1:4" ht="21">
      <c r="A620" s="3"/>
      <c r="B620" s="3"/>
      <c r="C620" s="3"/>
      <c r="D620" s="3"/>
    </row>
    <row r="621" spans="1:4" ht="21">
      <c r="A621" s="3"/>
      <c r="B621" s="3"/>
      <c r="C621" s="3"/>
      <c r="D621" s="3"/>
    </row>
    <row r="622" spans="1:4" ht="21">
      <c r="A622" s="3"/>
      <c r="B622" s="3"/>
      <c r="C622" s="3"/>
      <c r="D622" s="3"/>
    </row>
    <row r="623" spans="1:4" ht="21">
      <c r="A623" s="3"/>
      <c r="B623" s="3"/>
      <c r="C623" s="3"/>
      <c r="D623" s="3"/>
    </row>
    <row r="624" spans="1:4" ht="21">
      <c r="A624" s="3"/>
      <c r="B624" s="3"/>
      <c r="C624" s="3"/>
      <c r="D624" s="3"/>
    </row>
    <row r="625" spans="1:4" ht="21">
      <c r="A625" s="3"/>
      <c r="B625" s="3"/>
      <c r="C625" s="3"/>
      <c r="D625" s="3"/>
    </row>
    <row r="626" spans="1:4" ht="21">
      <c r="A626" s="3"/>
      <c r="B626" s="3"/>
      <c r="C626" s="3"/>
      <c r="D626" s="3"/>
    </row>
    <row r="627" spans="1:4" ht="21">
      <c r="A627" s="3"/>
      <c r="B627" s="3"/>
      <c r="C627" s="3"/>
      <c r="D627" s="3"/>
    </row>
    <row r="628" spans="1:4" ht="21">
      <c r="A628" s="3"/>
      <c r="B628" s="3"/>
      <c r="C628" s="3"/>
      <c r="D628" s="3"/>
    </row>
    <row r="629" spans="1:4" ht="21">
      <c r="A629" s="3"/>
      <c r="B629" s="3"/>
      <c r="C629" s="3"/>
      <c r="D629" s="3"/>
    </row>
    <row r="630" spans="1:4" ht="21">
      <c r="A630" s="3"/>
      <c r="B630" s="3"/>
      <c r="C630" s="3"/>
      <c r="D630" s="3"/>
    </row>
    <row r="631" spans="1:4" ht="21">
      <c r="A631" s="3"/>
      <c r="B631" s="3"/>
      <c r="C631" s="3"/>
      <c r="D631" s="3"/>
    </row>
    <row r="632" spans="1:4" ht="21">
      <c r="A632" s="3"/>
      <c r="B632" s="3"/>
      <c r="C632" s="3"/>
      <c r="D632" s="3"/>
    </row>
    <row r="633" spans="1:4" ht="21">
      <c r="A633" s="3"/>
      <c r="B633" s="3"/>
      <c r="C633" s="3"/>
      <c r="D633" s="3"/>
    </row>
    <row r="634" spans="1:4" ht="21">
      <c r="A634" s="3"/>
      <c r="B634" s="3"/>
      <c r="C634" s="3"/>
      <c r="D634" s="3"/>
    </row>
    <row r="635" spans="1:4" ht="21">
      <c r="A635" s="3"/>
      <c r="B635" s="3"/>
      <c r="C635" s="3"/>
      <c r="D635" s="3"/>
    </row>
    <row r="636" spans="1:4" ht="21">
      <c r="A636" s="3"/>
      <c r="B636" s="3"/>
      <c r="C636" s="3"/>
      <c r="D636" s="3"/>
    </row>
    <row r="637" spans="1:4" ht="21">
      <c r="A637" s="3"/>
      <c r="B637" s="3"/>
      <c r="C637" s="3"/>
      <c r="D637" s="3"/>
    </row>
    <row r="638" spans="1:4" ht="21">
      <c r="A638" s="3"/>
      <c r="B638" s="3"/>
      <c r="C638" s="3"/>
      <c r="D638" s="3"/>
    </row>
    <row r="639" spans="1:4" ht="21">
      <c r="A639" s="3"/>
      <c r="B639" s="3"/>
      <c r="C639" s="3"/>
      <c r="D639" s="3"/>
    </row>
    <row r="640" spans="1:4" ht="21">
      <c r="A640" s="3"/>
      <c r="B640" s="3"/>
      <c r="C640" s="3"/>
      <c r="D640" s="3"/>
    </row>
    <row r="641" spans="1:4" ht="21">
      <c r="A641" s="3"/>
      <c r="B641" s="3"/>
      <c r="C641" s="3"/>
      <c r="D641" s="3"/>
    </row>
    <row r="642" spans="1:4" ht="21">
      <c r="A642" s="3"/>
      <c r="B642" s="3"/>
      <c r="C642" s="3"/>
      <c r="D642" s="3"/>
    </row>
    <row r="643" spans="1:4" ht="21">
      <c r="A643" s="3"/>
      <c r="B643" s="3"/>
      <c r="C643" s="3"/>
      <c r="D643" s="3"/>
    </row>
    <row r="644" spans="1:4" ht="21">
      <c r="A644" s="3"/>
      <c r="B644" s="3"/>
      <c r="C644" s="3"/>
      <c r="D644" s="3"/>
    </row>
    <row r="645" spans="1:4" ht="21">
      <c r="A645" s="3"/>
      <c r="B645" s="3"/>
      <c r="C645" s="3"/>
      <c r="D645" s="3"/>
    </row>
    <row r="646" spans="1:4" ht="21">
      <c r="A646" s="3"/>
      <c r="B646" s="3"/>
      <c r="C646" s="3"/>
      <c r="D646" s="3"/>
    </row>
    <row r="647" spans="1:4" ht="21">
      <c r="A647" s="3"/>
      <c r="B647" s="3"/>
      <c r="C647" s="3"/>
      <c r="D647" s="3"/>
    </row>
    <row r="648" spans="1:4" ht="21">
      <c r="A648" s="3"/>
      <c r="B648" s="3"/>
      <c r="C648" s="3"/>
      <c r="D648" s="3"/>
    </row>
    <row r="649" spans="1:4" ht="21">
      <c r="A649" s="3"/>
      <c r="B649" s="3"/>
      <c r="C649" s="3"/>
      <c r="D649" s="3"/>
    </row>
    <row r="650" spans="1:4" ht="21">
      <c r="A650" s="3"/>
      <c r="B650" s="3"/>
      <c r="C650" s="3"/>
      <c r="D650" s="3"/>
    </row>
    <row r="651" spans="1:4" ht="21">
      <c r="A651" s="3"/>
      <c r="B651" s="3"/>
      <c r="C651" s="3"/>
      <c r="D651" s="3"/>
    </row>
    <row r="652" spans="1:4" ht="21">
      <c r="A652" s="3"/>
      <c r="B652" s="3"/>
      <c r="C652" s="3"/>
      <c r="D652" s="3"/>
    </row>
    <row r="653" spans="1:4" ht="21">
      <c r="A653" s="3"/>
      <c r="B653" s="3"/>
      <c r="C653" s="3"/>
      <c r="D653" s="3"/>
    </row>
    <row r="654" spans="1:4" ht="21">
      <c r="A654" s="3"/>
      <c r="B654" s="3"/>
      <c r="C654" s="3"/>
      <c r="D654" s="3"/>
    </row>
    <row r="655" spans="1:4" ht="21">
      <c r="A655" s="3"/>
      <c r="B655" s="3"/>
      <c r="C655" s="3"/>
      <c r="D655" s="3"/>
    </row>
    <row r="656" spans="1:4" ht="21">
      <c r="A656" s="3"/>
      <c r="B656" s="3"/>
      <c r="C656" s="3"/>
      <c r="D656" s="3"/>
    </row>
    <row r="657" spans="1:4" ht="21">
      <c r="A657" s="3"/>
      <c r="B657" s="3"/>
      <c r="C657" s="3"/>
      <c r="D657" s="3"/>
    </row>
    <row r="658" spans="1:4" ht="21">
      <c r="A658" s="3"/>
      <c r="B658" s="3"/>
      <c r="C658" s="3"/>
      <c r="D658" s="3"/>
    </row>
    <row r="659" spans="1:4" ht="21">
      <c r="A659" s="3"/>
      <c r="B659" s="3"/>
      <c r="C659" s="3"/>
      <c r="D659" s="3"/>
    </row>
    <row r="660" spans="1:4" ht="21">
      <c r="A660" s="3"/>
      <c r="B660" s="3"/>
      <c r="C660" s="3"/>
      <c r="D660" s="3"/>
    </row>
    <row r="661" spans="1:4" ht="21">
      <c r="A661" s="3"/>
      <c r="B661" s="3"/>
      <c r="C661" s="3"/>
      <c r="D661" s="3"/>
    </row>
    <row r="662" spans="1:4" ht="21">
      <c r="A662" s="3"/>
      <c r="B662" s="3"/>
      <c r="C662" s="3"/>
      <c r="D662" s="3"/>
    </row>
    <row r="663" spans="1:4" ht="21">
      <c r="A663" s="3"/>
      <c r="B663" s="3"/>
      <c r="C663" s="3"/>
      <c r="D663" s="3"/>
    </row>
    <row r="664" spans="1:4" ht="21">
      <c r="A664" s="3"/>
      <c r="B664" s="3"/>
      <c r="C664" s="3"/>
      <c r="D664" s="3"/>
    </row>
    <row r="665" spans="1:4" ht="21">
      <c r="A665" s="3"/>
      <c r="B665" s="3"/>
      <c r="C665" s="3"/>
      <c r="D665" s="3"/>
    </row>
    <row r="666" spans="1:4" ht="21">
      <c r="A666" s="3"/>
      <c r="B666" s="3"/>
      <c r="C666" s="3"/>
      <c r="D666" s="3"/>
    </row>
    <row r="667" spans="1:4" ht="21">
      <c r="A667" s="3"/>
      <c r="B667" s="3"/>
      <c r="C667" s="3"/>
      <c r="D667" s="3"/>
    </row>
    <row r="668" spans="1:4" ht="21">
      <c r="A668" s="3"/>
      <c r="B668" s="3"/>
      <c r="C668" s="3"/>
      <c r="D668" s="3"/>
    </row>
    <row r="669" spans="1:4" ht="21">
      <c r="A669" s="3"/>
      <c r="B669" s="3"/>
      <c r="C669" s="3"/>
      <c r="D669" s="3"/>
    </row>
    <row r="670" spans="1:4" ht="21">
      <c r="A670" s="3"/>
      <c r="B670" s="3"/>
      <c r="C670" s="3"/>
      <c r="D670" s="3"/>
    </row>
    <row r="671" spans="1:4" ht="21">
      <c r="A671" s="3"/>
      <c r="B671" s="3"/>
      <c r="C671" s="3"/>
      <c r="D671" s="3"/>
    </row>
    <row r="672" spans="1:4" ht="21">
      <c r="A672" s="3"/>
      <c r="B672" s="3"/>
      <c r="C672" s="3"/>
      <c r="D672" s="3"/>
    </row>
    <row r="673" spans="1:4" ht="21">
      <c r="A673" s="3"/>
      <c r="B673" s="3"/>
      <c r="C673" s="3"/>
      <c r="D673" s="3"/>
    </row>
    <row r="674" spans="1:4" ht="21">
      <c r="A674" s="3"/>
      <c r="B674" s="3"/>
      <c r="C674" s="3"/>
      <c r="D674" s="3"/>
    </row>
    <row r="675" spans="1:4" ht="21">
      <c r="A675" s="3"/>
      <c r="B675" s="3"/>
      <c r="C675" s="3"/>
      <c r="D675" s="3"/>
    </row>
    <row r="676" spans="1:4" ht="21">
      <c r="A676" s="3"/>
      <c r="B676" s="3"/>
      <c r="C676" s="3"/>
      <c r="D676" s="3"/>
    </row>
    <row r="677" spans="1:4" ht="21">
      <c r="A677" s="3"/>
      <c r="B677" s="3"/>
      <c r="C677" s="3"/>
      <c r="D677" s="3"/>
    </row>
    <row r="678" spans="1:4" ht="21">
      <c r="A678" s="3"/>
      <c r="B678" s="3"/>
      <c r="C678" s="3"/>
      <c r="D678" s="3"/>
    </row>
    <row r="679" spans="1:4" ht="21">
      <c r="A679" s="3"/>
      <c r="B679" s="3"/>
      <c r="C679" s="3"/>
      <c r="D679" s="3"/>
    </row>
    <row r="680" spans="1:4" ht="21">
      <c r="A680" s="3"/>
      <c r="B680" s="3"/>
      <c r="C680" s="3"/>
      <c r="D680" s="3"/>
    </row>
    <row r="681" spans="1:4" ht="21">
      <c r="A681" s="3"/>
      <c r="B681" s="3"/>
      <c r="C681" s="3"/>
      <c r="D681" s="3"/>
    </row>
    <row r="682" spans="1:4" ht="21">
      <c r="A682" s="3"/>
      <c r="B682" s="3"/>
      <c r="C682" s="3"/>
      <c r="D682" s="3"/>
    </row>
    <row r="683" spans="1:4" ht="21">
      <c r="A683" s="3"/>
      <c r="B683" s="3"/>
      <c r="C683" s="3"/>
      <c r="D683" s="3"/>
    </row>
    <row r="684" spans="1:4" ht="21">
      <c r="A684" s="3"/>
      <c r="B684" s="3"/>
      <c r="C684" s="3"/>
      <c r="D684" s="3"/>
    </row>
    <row r="685" spans="1:4" ht="21">
      <c r="A685" s="3"/>
      <c r="B685" s="3"/>
      <c r="C685" s="3"/>
      <c r="D685" s="3"/>
    </row>
    <row r="686" spans="1:4" ht="21">
      <c r="A686" s="3"/>
      <c r="B686" s="3"/>
      <c r="C686" s="3"/>
      <c r="D686" s="3"/>
    </row>
    <row r="687" spans="1:4" ht="21">
      <c r="A687" s="3"/>
      <c r="B687" s="3"/>
      <c r="C687" s="3"/>
      <c r="D687" s="3"/>
    </row>
    <row r="688" spans="1:4" ht="21">
      <c r="A688" s="3"/>
      <c r="B688" s="3"/>
      <c r="C688" s="3"/>
      <c r="D688" s="3"/>
    </row>
    <row r="689" spans="1:4" ht="21">
      <c r="A689" s="3"/>
      <c r="B689" s="3"/>
      <c r="C689" s="3"/>
      <c r="D689" s="3"/>
    </row>
    <row r="690" spans="1:4" ht="21">
      <c r="A690" s="3"/>
      <c r="B690" s="3"/>
      <c r="C690" s="3"/>
      <c r="D690" s="3"/>
    </row>
    <row r="691" spans="1:4" ht="21">
      <c r="A691" s="3"/>
      <c r="B691" s="3"/>
      <c r="C691" s="3"/>
      <c r="D691" s="3"/>
    </row>
    <row r="692" spans="1:4" ht="21">
      <c r="A692" s="3"/>
      <c r="B692" s="3"/>
      <c r="C692" s="3"/>
      <c r="D692" s="3"/>
    </row>
    <row r="693" spans="1:4" ht="21">
      <c r="A693" s="3"/>
      <c r="B693" s="3"/>
      <c r="C693" s="3"/>
      <c r="D693" s="3"/>
    </row>
    <row r="694" spans="1:4" ht="21">
      <c r="A694" s="3"/>
      <c r="B694" s="3"/>
      <c r="C694" s="3"/>
      <c r="D694" s="3"/>
    </row>
    <row r="695" spans="1:4" ht="21">
      <c r="A695" s="3"/>
      <c r="B695" s="3"/>
      <c r="C695" s="3"/>
      <c r="D695" s="3"/>
    </row>
    <row r="696" spans="1:4" ht="21">
      <c r="A696" s="3"/>
      <c r="B696" s="3"/>
      <c r="C696" s="3"/>
      <c r="D696" s="3"/>
    </row>
    <row r="697" spans="1:4" ht="21">
      <c r="A697" s="3"/>
      <c r="B697" s="3"/>
      <c r="C697" s="3"/>
      <c r="D697" s="3"/>
    </row>
    <row r="698" spans="1:4" ht="21">
      <c r="A698" s="3"/>
      <c r="B698" s="3"/>
      <c r="C698" s="3"/>
      <c r="D698" s="3"/>
    </row>
    <row r="699" spans="1:4" ht="21">
      <c r="A699" s="3"/>
      <c r="B699" s="3"/>
      <c r="C699" s="3"/>
      <c r="D699" s="3"/>
    </row>
    <row r="700" spans="1:4" ht="21">
      <c r="A700" s="3"/>
      <c r="B700" s="3"/>
      <c r="C700" s="3"/>
      <c r="D700" s="3"/>
    </row>
    <row r="701" spans="1:4" ht="21">
      <c r="A701" s="3"/>
      <c r="B701" s="3"/>
      <c r="C701" s="3"/>
      <c r="D701" s="3"/>
    </row>
    <row r="702" spans="1:4" ht="21">
      <c r="A702" s="3"/>
      <c r="B702" s="3"/>
      <c r="C702" s="3"/>
      <c r="D702" s="3"/>
    </row>
    <row r="703" spans="1:4" ht="21">
      <c r="A703" s="3"/>
      <c r="B703" s="3"/>
      <c r="C703" s="3"/>
      <c r="D703" s="3"/>
    </row>
    <row r="704" spans="1:4" ht="21">
      <c r="A704" s="3"/>
      <c r="B704" s="3"/>
      <c r="C704" s="3"/>
      <c r="D704" s="3"/>
    </row>
    <row r="705" spans="1:4" ht="21">
      <c r="A705" s="3"/>
      <c r="B705" s="3"/>
      <c r="C705" s="3"/>
      <c r="D705" s="3"/>
    </row>
    <row r="706" spans="1:4" ht="21">
      <c r="A706" s="3"/>
      <c r="B706" s="3"/>
      <c r="C706" s="3"/>
      <c r="D706" s="3"/>
    </row>
    <row r="707" spans="1:4" ht="21">
      <c r="A707" s="3"/>
      <c r="B707" s="3"/>
      <c r="C707" s="3"/>
      <c r="D707" s="3"/>
    </row>
    <row r="708" spans="1:4" ht="21">
      <c r="A708" s="3"/>
      <c r="B708" s="3"/>
      <c r="C708" s="3"/>
      <c r="D708" s="3"/>
    </row>
    <row r="709" spans="1:4" ht="21">
      <c r="A709" s="3"/>
      <c r="B709" s="3"/>
      <c r="C709" s="3"/>
      <c r="D709" s="3"/>
    </row>
    <row r="710" spans="1:4" ht="21">
      <c r="A710" s="3"/>
      <c r="B710" s="3"/>
      <c r="C710" s="3"/>
      <c r="D710" s="3"/>
    </row>
    <row r="711" spans="1:4" ht="21">
      <c r="A711" s="3"/>
      <c r="B711" s="3"/>
      <c r="C711" s="3"/>
      <c r="D711" s="3"/>
    </row>
    <row r="712" spans="1:4" ht="21">
      <c r="A712" s="3"/>
      <c r="B712" s="3"/>
      <c r="C712" s="3"/>
      <c r="D712" s="3"/>
    </row>
    <row r="713" spans="1:4" ht="21">
      <c r="A713" s="3"/>
      <c r="B713" s="3"/>
      <c r="C713" s="3"/>
      <c r="D713" s="3"/>
    </row>
    <row r="714" spans="1:4" ht="21">
      <c r="A714" s="3"/>
      <c r="B714" s="3"/>
      <c r="C714" s="3"/>
      <c r="D714" s="3"/>
    </row>
    <row r="715" spans="1:4" ht="21">
      <c r="A715" s="3"/>
      <c r="B715" s="3"/>
      <c r="C715" s="3"/>
      <c r="D715" s="3"/>
    </row>
    <row r="716" spans="1:4" ht="21">
      <c r="A716" s="3"/>
      <c r="B716" s="3"/>
      <c r="C716" s="3"/>
      <c r="D716" s="3"/>
    </row>
    <row r="717" spans="1:4" ht="21">
      <c r="A717" s="3"/>
      <c r="B717" s="3"/>
      <c r="C717" s="3"/>
      <c r="D717" s="3"/>
    </row>
    <row r="718" spans="1:4" ht="21">
      <c r="A718" s="3"/>
      <c r="B718" s="3"/>
      <c r="C718" s="3"/>
      <c r="D718" s="3"/>
    </row>
    <row r="719" spans="1:4" ht="21">
      <c r="A719" s="3"/>
      <c r="B719" s="3"/>
      <c r="C719" s="3"/>
      <c r="D719" s="3"/>
    </row>
    <row r="720" spans="1:4" ht="21">
      <c r="A720" s="3"/>
      <c r="B720" s="3"/>
      <c r="C720" s="3"/>
      <c r="D720" s="3"/>
    </row>
    <row r="721" spans="1:4" ht="21">
      <c r="A721" s="3"/>
      <c r="B721" s="3"/>
      <c r="C721" s="3"/>
      <c r="D721" s="3"/>
    </row>
    <row r="722" spans="1:4" ht="21">
      <c r="A722" s="3"/>
      <c r="B722" s="3"/>
      <c r="C722" s="3"/>
      <c r="D722" s="3"/>
    </row>
    <row r="723" spans="1:4" ht="21">
      <c r="A723" s="3"/>
      <c r="B723" s="3"/>
      <c r="C723" s="3"/>
      <c r="D723" s="3"/>
    </row>
    <row r="724" spans="1:4" ht="21">
      <c r="A724" s="3"/>
      <c r="B724" s="3"/>
      <c r="C724" s="3"/>
      <c r="D724" s="3"/>
    </row>
    <row r="725" spans="1:4" ht="21">
      <c r="A725" s="3"/>
      <c r="B725" s="3"/>
      <c r="C725" s="3"/>
      <c r="D725" s="3"/>
    </row>
    <row r="726" spans="1:4" ht="21">
      <c r="A726" s="3"/>
      <c r="B726" s="3"/>
      <c r="C726" s="3"/>
      <c r="D726" s="3"/>
    </row>
    <row r="727" spans="1:4" ht="21">
      <c r="A727" s="3"/>
      <c r="B727" s="3"/>
      <c r="C727" s="3"/>
      <c r="D727" s="3"/>
    </row>
    <row r="728" spans="1:4" ht="21">
      <c r="A728" s="3"/>
      <c r="B728" s="3"/>
      <c r="C728" s="3"/>
      <c r="D728" s="3"/>
    </row>
    <row r="729" spans="1:4" ht="21">
      <c r="A729" s="3"/>
      <c r="B729" s="3"/>
      <c r="C729" s="3"/>
      <c r="D729" s="3"/>
    </row>
    <row r="730" spans="1:4" ht="21">
      <c r="A730" s="3"/>
      <c r="B730" s="3"/>
      <c r="C730" s="3"/>
      <c r="D730" s="3"/>
    </row>
    <row r="731" spans="1:4" ht="21">
      <c r="A731" s="3"/>
      <c r="B731" s="3"/>
      <c r="C731" s="3"/>
      <c r="D731" s="3"/>
    </row>
    <row r="732" spans="1:4" ht="21">
      <c r="A732" s="3"/>
      <c r="B732" s="3"/>
      <c r="C732" s="3"/>
      <c r="D732" s="3"/>
    </row>
    <row r="733" spans="1:4" ht="21">
      <c r="A733" s="3"/>
      <c r="B733" s="3"/>
      <c r="C733" s="3"/>
      <c r="D733" s="3"/>
    </row>
    <row r="734" spans="1:4" ht="21">
      <c r="A734" s="3"/>
      <c r="B734" s="3"/>
      <c r="C734" s="3"/>
      <c r="D734" s="3"/>
    </row>
    <row r="735" spans="1:4" ht="21">
      <c r="A735" s="3"/>
      <c r="B735" s="3"/>
      <c r="C735" s="3"/>
      <c r="D735" s="3"/>
    </row>
    <row r="736" spans="1:4" ht="21">
      <c r="A736" s="3"/>
      <c r="B736" s="3"/>
      <c r="C736" s="3"/>
      <c r="D736" s="3"/>
    </row>
    <row r="737" spans="1:4" ht="21">
      <c r="A737" s="3"/>
      <c r="B737" s="3"/>
      <c r="C737" s="3"/>
      <c r="D737" s="3"/>
    </row>
    <row r="738" spans="1:4" ht="21">
      <c r="A738" s="3"/>
      <c r="B738" s="3"/>
      <c r="C738" s="3"/>
      <c r="D738" s="3"/>
    </row>
    <row r="739" spans="1:4" ht="21">
      <c r="A739" s="3"/>
      <c r="B739" s="3"/>
      <c r="C739" s="3"/>
      <c r="D739" s="3"/>
    </row>
    <row r="740" spans="1:4" ht="21">
      <c r="A740" s="3"/>
      <c r="B740" s="3"/>
      <c r="C740" s="3"/>
      <c r="D740" s="3"/>
    </row>
    <row r="741" spans="1:4" ht="21">
      <c r="A741" s="3"/>
      <c r="B741" s="3"/>
      <c r="C741" s="3"/>
      <c r="D741" s="3"/>
    </row>
    <row r="742" spans="1:4" ht="21">
      <c r="A742" s="3"/>
      <c r="B742" s="3"/>
      <c r="C742" s="3"/>
      <c r="D742" s="3"/>
    </row>
    <row r="743" spans="1:4" ht="21">
      <c r="A743" s="3"/>
      <c r="B743" s="3"/>
      <c r="C743" s="3"/>
      <c r="D743" s="3"/>
    </row>
    <row r="744" spans="1:4" ht="21">
      <c r="A744" s="3"/>
      <c r="B744" s="3"/>
      <c r="C744" s="3"/>
      <c r="D744" s="3"/>
    </row>
    <row r="745" spans="1:4" ht="21">
      <c r="A745" s="3"/>
      <c r="B745" s="3"/>
      <c r="C745" s="3"/>
      <c r="D745" s="3"/>
    </row>
    <row r="746" spans="1:4" ht="21">
      <c r="A746" s="3"/>
      <c r="B746" s="3"/>
      <c r="C746" s="3"/>
      <c r="D746" s="3"/>
    </row>
    <row r="747" spans="1:4" ht="21">
      <c r="A747" s="3"/>
      <c r="B747" s="3"/>
      <c r="C747" s="3"/>
      <c r="D747" s="3"/>
    </row>
    <row r="748" spans="1:4" ht="21">
      <c r="A748" s="3"/>
      <c r="B748" s="3"/>
      <c r="C748" s="3"/>
      <c r="D748" s="3"/>
    </row>
  </sheetData>
  <mergeCells count="11">
    <mergeCell ref="A72:D72"/>
    <mergeCell ref="A73:D73"/>
    <mergeCell ref="A104:D104"/>
    <mergeCell ref="A105:D105"/>
    <mergeCell ref="A106:D106"/>
    <mergeCell ref="A71:D71"/>
    <mergeCell ref="A1:D1"/>
    <mergeCell ref="A2:D2"/>
    <mergeCell ref="A3:D3"/>
    <mergeCell ref="A4:D4"/>
    <mergeCell ref="A70:D70"/>
  </mergeCells>
  <pageMargins left="0.54" right="0.27" top="0.5" bottom="0.46" header="0.3" footer="0.3"/>
  <pageSetup orientation="portrait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F80"/>
  <sheetViews>
    <sheetView topLeftCell="A151" workbookViewId="0">
      <selection activeCell="C89" sqref="C89"/>
    </sheetView>
  </sheetViews>
  <sheetFormatPr defaultRowHeight="14.25"/>
  <cols>
    <col min="1" max="1" width="38.375" customWidth="1"/>
    <col min="2" max="2" width="7" customWidth="1"/>
    <col min="3" max="3" width="11" customWidth="1"/>
    <col min="4" max="4" width="11.125" customWidth="1"/>
    <col min="5" max="6" width="11.375" customWidth="1"/>
  </cols>
  <sheetData>
    <row r="1" spans="1:6" ht="18.75">
      <c r="A1" s="429" t="s">
        <v>476</v>
      </c>
      <c r="B1" s="429"/>
      <c r="C1" s="429"/>
      <c r="D1" s="429"/>
      <c r="E1" s="429"/>
      <c r="F1" s="429"/>
    </row>
    <row r="2" spans="1:6" ht="18.75">
      <c r="A2" s="429" t="s">
        <v>477</v>
      </c>
      <c r="B2" s="429"/>
      <c r="C2" s="429"/>
      <c r="D2" s="429"/>
      <c r="E2" s="429"/>
      <c r="F2" s="429"/>
    </row>
    <row r="3" spans="1:6" ht="18.75">
      <c r="A3" s="429" t="s">
        <v>475</v>
      </c>
      <c r="B3" s="429"/>
      <c r="C3" s="429"/>
      <c r="D3" s="429"/>
      <c r="E3" s="429"/>
      <c r="F3" s="429"/>
    </row>
    <row r="4" spans="1:6" ht="18.75">
      <c r="A4" s="430"/>
      <c r="B4" s="430"/>
      <c r="C4" s="430"/>
      <c r="D4" s="430"/>
      <c r="E4" s="430"/>
      <c r="F4" s="430"/>
    </row>
    <row r="5" spans="1:6" ht="18.75">
      <c r="A5" s="431" t="s">
        <v>198</v>
      </c>
      <c r="B5" s="432"/>
      <c r="C5" s="433"/>
      <c r="D5" s="433"/>
      <c r="E5" s="433"/>
      <c r="F5" s="434"/>
    </row>
    <row r="6" spans="1:6" ht="18.75">
      <c r="A6" s="427" t="s">
        <v>0</v>
      </c>
      <c r="B6" s="428" t="s">
        <v>472</v>
      </c>
      <c r="C6" s="428" t="s">
        <v>1</v>
      </c>
      <c r="D6" s="428" t="s">
        <v>478</v>
      </c>
      <c r="E6" s="428" t="s">
        <v>479</v>
      </c>
      <c r="F6" s="251" t="s">
        <v>480</v>
      </c>
    </row>
    <row r="7" spans="1:6" ht="18.75">
      <c r="A7" s="427"/>
      <c r="B7" s="428"/>
      <c r="C7" s="428"/>
      <c r="D7" s="428"/>
      <c r="E7" s="428"/>
      <c r="F7" s="251" t="s">
        <v>1</v>
      </c>
    </row>
    <row r="8" spans="1:6" ht="18.75">
      <c r="A8" s="252" t="s">
        <v>481</v>
      </c>
      <c r="B8" s="253"/>
      <c r="C8" s="254"/>
      <c r="D8" s="254"/>
      <c r="E8" s="254"/>
      <c r="F8" s="254"/>
    </row>
    <row r="9" spans="1:6" ht="18.75">
      <c r="A9" s="255" t="s">
        <v>201</v>
      </c>
      <c r="B9" s="256" t="s">
        <v>482</v>
      </c>
      <c r="C9" s="257"/>
      <c r="D9" s="257"/>
      <c r="E9" s="257"/>
      <c r="F9" s="257"/>
    </row>
    <row r="10" spans="1:6" ht="18.75">
      <c r="A10" s="249" t="s">
        <v>483</v>
      </c>
      <c r="B10" s="258">
        <v>411001</v>
      </c>
      <c r="C10" s="257">
        <v>261700</v>
      </c>
      <c r="D10" s="259">
        <v>2179</v>
      </c>
      <c r="E10" s="257">
        <f>3851+10422+294281+1580+663+494+2179</f>
        <v>313470</v>
      </c>
      <c r="F10" s="257">
        <f>E10-C10</f>
        <v>51770</v>
      </c>
    </row>
    <row r="11" spans="1:6" ht="18.75">
      <c r="A11" s="249" t="s">
        <v>484</v>
      </c>
      <c r="B11" s="258">
        <v>411002</v>
      </c>
      <c r="C11" s="257">
        <v>99000</v>
      </c>
      <c r="D11" s="257">
        <v>15851.79</v>
      </c>
      <c r="E11" s="257">
        <f>112.14+13.35+19.58+15100.63+27914.85+25765.5+17231.29+12579.26+8134.6+3122.12+1767.54+15851.79</f>
        <v>127612.65</v>
      </c>
      <c r="F11" s="257">
        <f>E11-C11</f>
        <v>28612.649999999994</v>
      </c>
    </row>
    <row r="12" spans="1:6" ht="18.75">
      <c r="A12" s="249" t="s">
        <v>485</v>
      </c>
      <c r="B12" s="258">
        <v>411003</v>
      </c>
      <c r="C12" s="257">
        <v>12800</v>
      </c>
      <c r="D12" s="260">
        <v>740</v>
      </c>
      <c r="E12" s="257">
        <f>400+9287+220+300+740</f>
        <v>10947</v>
      </c>
      <c r="F12" s="257">
        <f>E12-C12</f>
        <v>-1853</v>
      </c>
    </row>
    <row r="13" spans="1:6" ht="19.5" thickBot="1">
      <c r="A13" s="261" t="s">
        <v>3</v>
      </c>
      <c r="B13" s="262"/>
      <c r="C13" s="263">
        <f>SUM(C10:C12)</f>
        <v>373500</v>
      </c>
      <c r="D13" s="263">
        <f>SUM(D10:D12)</f>
        <v>18770.79</v>
      </c>
      <c r="E13" s="263">
        <f>SUM(E10:E12)</f>
        <v>452029.65</v>
      </c>
      <c r="F13" s="263">
        <f>SUM(F10:F12)</f>
        <v>78529.649999999994</v>
      </c>
    </row>
    <row r="14" spans="1:6" ht="19.5" thickTop="1">
      <c r="A14" s="264" t="s">
        <v>486</v>
      </c>
      <c r="B14" s="265" t="s">
        <v>487</v>
      </c>
      <c r="C14" s="257"/>
      <c r="D14" s="257"/>
      <c r="E14" s="257"/>
      <c r="F14" s="257"/>
    </row>
    <row r="15" spans="1:6" ht="18.75">
      <c r="A15" s="250" t="s">
        <v>488</v>
      </c>
      <c r="B15" s="266" t="s">
        <v>489</v>
      </c>
      <c r="C15" s="257">
        <v>1300</v>
      </c>
      <c r="D15" s="257">
        <v>19.399999999999999</v>
      </c>
      <c r="E15" s="257">
        <f>659.6+310.4+77.6+38.8+19.4+19.4+19.4+19.4</f>
        <v>1164.0000000000002</v>
      </c>
      <c r="F15" s="257">
        <f>E15-C15</f>
        <v>-135.99999999999977</v>
      </c>
    </row>
    <row r="16" spans="1:6" ht="18.75">
      <c r="A16" s="249" t="s">
        <v>490</v>
      </c>
      <c r="B16" s="258">
        <v>412106</v>
      </c>
      <c r="C16" s="257">
        <v>1800</v>
      </c>
      <c r="D16" s="257">
        <v>183</v>
      </c>
      <c r="E16" s="257">
        <f>186+170+162+96+22142+201+41+1502+1014+35+183</f>
        <v>25732</v>
      </c>
      <c r="F16" s="257">
        <f t="shared" ref="F16:F25" si="0">E16-C16</f>
        <v>23932</v>
      </c>
    </row>
    <row r="17" spans="1:6" ht="18.75">
      <c r="A17" s="249" t="s">
        <v>491</v>
      </c>
      <c r="B17" s="258">
        <v>412111</v>
      </c>
      <c r="C17" s="257">
        <v>50</v>
      </c>
      <c r="D17" s="259">
        <v>-1964</v>
      </c>
      <c r="E17" s="257">
        <f>20+40+10+1964-1964</f>
        <v>70</v>
      </c>
      <c r="F17" s="257">
        <f t="shared" si="0"/>
        <v>20</v>
      </c>
    </row>
    <row r="18" spans="1:6" ht="18.75">
      <c r="A18" s="249" t="s">
        <v>492</v>
      </c>
      <c r="B18" s="258">
        <v>412128</v>
      </c>
      <c r="C18" s="257">
        <v>300</v>
      </c>
      <c r="D18" s="257">
        <v>0</v>
      </c>
      <c r="E18" s="257">
        <f>50+20+50+150+70</f>
        <v>340</v>
      </c>
      <c r="F18" s="257">
        <f t="shared" si="0"/>
        <v>40</v>
      </c>
    </row>
    <row r="19" spans="1:6" ht="18.75">
      <c r="A19" s="249" t="s">
        <v>493</v>
      </c>
      <c r="B19" s="267" t="s">
        <v>494</v>
      </c>
      <c r="C19" s="257">
        <v>82500</v>
      </c>
      <c r="D19" s="257">
        <v>10920</v>
      </c>
      <c r="E19" s="257">
        <f>4251+6102+4159+10920</f>
        <v>25432</v>
      </c>
      <c r="F19" s="257">
        <f t="shared" si="0"/>
        <v>-57068</v>
      </c>
    </row>
    <row r="20" spans="1:6" ht="18.75">
      <c r="A20" s="249" t="s">
        <v>495</v>
      </c>
      <c r="B20" s="267" t="s">
        <v>496</v>
      </c>
      <c r="C20" s="257">
        <v>4000</v>
      </c>
      <c r="D20" s="259">
        <v>0</v>
      </c>
      <c r="E20" s="257">
        <f>1000+3000</f>
        <v>4000</v>
      </c>
      <c r="F20" s="257">
        <f t="shared" si="0"/>
        <v>0</v>
      </c>
    </row>
    <row r="21" spans="1:6" ht="18.75">
      <c r="A21" s="249" t="s">
        <v>497</v>
      </c>
      <c r="B21" s="267" t="s">
        <v>498</v>
      </c>
      <c r="C21" s="257">
        <v>60600</v>
      </c>
      <c r="D21" s="257">
        <v>10340</v>
      </c>
      <c r="E21" s="257">
        <f>2800+5800+34100+440+10000+10340</f>
        <v>63480</v>
      </c>
      <c r="F21" s="257">
        <f t="shared" si="0"/>
        <v>2880</v>
      </c>
    </row>
    <row r="22" spans="1:6" ht="18.75">
      <c r="A22" s="249" t="s">
        <v>499</v>
      </c>
      <c r="B22" s="267" t="s">
        <v>500</v>
      </c>
      <c r="C22" s="257">
        <v>21900</v>
      </c>
      <c r="D22" s="257">
        <v>2070</v>
      </c>
      <c r="E22" s="257">
        <f>3360+2170+2020+1920+2120+2120+2120+2020+2020+2020+2140+2070</f>
        <v>26100</v>
      </c>
      <c r="F22" s="257">
        <f t="shared" si="0"/>
        <v>4200</v>
      </c>
    </row>
    <row r="23" spans="1:6" ht="18.75">
      <c r="A23" s="249" t="s">
        <v>501</v>
      </c>
      <c r="B23" s="267" t="s">
        <v>502</v>
      </c>
      <c r="C23" s="257">
        <v>500</v>
      </c>
      <c r="D23" s="257">
        <v>60</v>
      </c>
      <c r="E23" s="257">
        <f>80+60+60+40+80+80+20+60+60+20+60</f>
        <v>620</v>
      </c>
      <c r="F23" s="257">
        <f>E23-C23</f>
        <v>120</v>
      </c>
    </row>
    <row r="24" spans="1:6" ht="18.75">
      <c r="A24" s="249" t="s">
        <v>503</v>
      </c>
      <c r="B24" s="267" t="s">
        <v>504</v>
      </c>
      <c r="C24" s="257">
        <v>0</v>
      </c>
      <c r="D24" s="257">
        <v>510</v>
      </c>
      <c r="E24" s="257">
        <f>510</f>
        <v>510</v>
      </c>
      <c r="F24" s="257">
        <f t="shared" si="0"/>
        <v>510</v>
      </c>
    </row>
    <row r="25" spans="1:6" ht="19.5" thickBot="1">
      <c r="A25" s="261" t="s">
        <v>3</v>
      </c>
      <c r="B25" s="253"/>
      <c r="C25" s="263">
        <f>SUM(C15:C24)</f>
        <v>172950</v>
      </c>
      <c r="D25" s="263">
        <f>SUM(D15:D24)</f>
        <v>22138.400000000001</v>
      </c>
      <c r="E25" s="263">
        <f>SUM(E15:E24)</f>
        <v>147448</v>
      </c>
      <c r="F25" s="263">
        <f t="shared" si="0"/>
        <v>-25502</v>
      </c>
    </row>
    <row r="26" spans="1:6" ht="19.5" thickTop="1">
      <c r="A26" s="268" t="s">
        <v>505</v>
      </c>
      <c r="B26" s="256" t="s">
        <v>506</v>
      </c>
      <c r="C26" s="257"/>
      <c r="D26" s="257"/>
      <c r="E26" s="257"/>
      <c r="F26" s="257"/>
    </row>
    <row r="27" spans="1:6" ht="18.75">
      <c r="A27" s="249" t="s">
        <v>507</v>
      </c>
      <c r="B27" s="267" t="s">
        <v>508</v>
      </c>
      <c r="C27" s="257">
        <v>200000</v>
      </c>
      <c r="D27" s="257">
        <v>37487.9</v>
      </c>
      <c r="E27" s="257">
        <f>5543.01+4002.89+50238.45+15920.24+3997.75+43495.89+5467.78+7085.38+21068.46+39059.53+7014.26+37487.9</f>
        <v>240381.53999999998</v>
      </c>
      <c r="F27" s="257">
        <f>E27-C27</f>
        <v>40381.539999999979</v>
      </c>
    </row>
    <row r="28" spans="1:6" ht="19.5" thickBot="1">
      <c r="A28" s="261" t="s">
        <v>3</v>
      </c>
      <c r="B28" s="253"/>
      <c r="C28" s="263">
        <f>SUM(C27)</f>
        <v>200000</v>
      </c>
      <c r="D28" s="263">
        <f>SUM(D26:D27)</f>
        <v>37487.9</v>
      </c>
      <c r="E28" s="263">
        <f>SUM(E26:E27)</f>
        <v>240381.53999999998</v>
      </c>
      <c r="F28" s="263">
        <f>SUM(F27)</f>
        <v>40381.539999999979</v>
      </c>
    </row>
    <row r="29" spans="1:6" ht="19.5" thickTop="1">
      <c r="A29" s="268" t="s">
        <v>20</v>
      </c>
      <c r="B29" s="256" t="s">
        <v>509</v>
      </c>
      <c r="C29" s="257"/>
      <c r="D29" s="257"/>
      <c r="E29" s="257"/>
      <c r="F29" s="257"/>
    </row>
    <row r="30" spans="1:6" ht="18.75">
      <c r="A30" s="249" t="s">
        <v>510</v>
      </c>
      <c r="B30" s="267" t="s">
        <v>511</v>
      </c>
      <c r="C30" s="257">
        <v>50000</v>
      </c>
      <c r="D30" s="269">
        <v>0</v>
      </c>
      <c r="E30" s="257">
        <f>4500+1000+1000+400+300+1900</f>
        <v>9100</v>
      </c>
      <c r="F30" s="257">
        <f>E30-C30</f>
        <v>-40900</v>
      </c>
    </row>
    <row r="31" spans="1:6" ht="18.75">
      <c r="A31" s="249" t="s">
        <v>512</v>
      </c>
      <c r="B31" s="267" t="s">
        <v>513</v>
      </c>
      <c r="C31" s="257">
        <v>100</v>
      </c>
      <c r="D31" s="259">
        <v>0</v>
      </c>
      <c r="E31" s="257">
        <f>100</f>
        <v>100</v>
      </c>
      <c r="F31" s="257">
        <f>E31-C31</f>
        <v>0</v>
      </c>
    </row>
    <row r="32" spans="1:6" ht="18.75">
      <c r="A32" s="249" t="s">
        <v>514</v>
      </c>
      <c r="B32" s="267" t="s">
        <v>515</v>
      </c>
      <c r="C32" s="257">
        <v>700</v>
      </c>
      <c r="D32" s="269">
        <v>200</v>
      </c>
      <c r="E32" s="257">
        <f>300+200+200+200</f>
        <v>900</v>
      </c>
      <c r="F32" s="257">
        <f>E32-C32</f>
        <v>200</v>
      </c>
    </row>
    <row r="33" spans="1:6" ht="19.5" thickBot="1">
      <c r="A33" s="261" t="s">
        <v>3</v>
      </c>
      <c r="B33" s="267"/>
      <c r="C33" s="263">
        <f>SUM(C30:C32)</f>
        <v>50800</v>
      </c>
      <c r="D33" s="263">
        <f>SUM(D30:D32)</f>
        <v>200</v>
      </c>
      <c r="E33" s="263">
        <f>SUM(E30:E32)</f>
        <v>10100</v>
      </c>
      <c r="F33" s="263">
        <f>SUM(F30:F32)</f>
        <v>-40700</v>
      </c>
    </row>
    <row r="34" spans="1:6" ht="18.75" customHeight="1" thickTop="1">
      <c r="A34" s="255" t="s">
        <v>21</v>
      </c>
      <c r="B34" s="256" t="s">
        <v>516</v>
      </c>
      <c r="C34" s="257"/>
      <c r="D34" s="257"/>
      <c r="E34" s="257"/>
      <c r="F34" s="257"/>
    </row>
    <row r="35" spans="1:6" ht="18.75">
      <c r="A35" s="249" t="s">
        <v>517</v>
      </c>
      <c r="B35" s="267" t="s">
        <v>518</v>
      </c>
      <c r="C35" s="257">
        <v>500</v>
      </c>
      <c r="D35" s="259">
        <v>0</v>
      </c>
      <c r="E35" s="259">
        <f>345</f>
        <v>345</v>
      </c>
      <c r="F35" s="257">
        <f>E35-C35</f>
        <v>-155</v>
      </c>
    </row>
    <row r="36" spans="1:6" ht="19.5" thickBot="1">
      <c r="A36" s="270" t="s">
        <v>3</v>
      </c>
      <c r="B36" s="271"/>
      <c r="C36" s="263">
        <f>SUM(C35)</f>
        <v>500</v>
      </c>
      <c r="D36" s="263">
        <f>SUM(D34:D35)</f>
        <v>0</v>
      </c>
      <c r="E36" s="263">
        <f>SUM(E34:E35)</f>
        <v>345</v>
      </c>
      <c r="F36" s="263">
        <f>E36-C36</f>
        <v>-155</v>
      </c>
    </row>
    <row r="37" spans="1:6" ht="19.5" thickTop="1">
      <c r="A37" s="435"/>
      <c r="B37" s="435"/>
      <c r="C37" s="435"/>
      <c r="D37" s="435"/>
      <c r="E37" s="435"/>
      <c r="F37" s="435"/>
    </row>
    <row r="38" spans="1:6" ht="18.75">
      <c r="A38" s="272"/>
      <c r="B38" s="272"/>
      <c r="C38" s="272"/>
      <c r="D38" s="272"/>
      <c r="E38" s="272"/>
      <c r="F38" s="272"/>
    </row>
    <row r="39" spans="1:6" ht="18.75">
      <c r="A39" s="272"/>
      <c r="B39" s="272"/>
      <c r="C39" s="272"/>
      <c r="D39" s="272"/>
      <c r="E39" s="272"/>
      <c r="F39" s="272"/>
    </row>
    <row r="40" spans="1:6" ht="18.75">
      <c r="A40" s="272"/>
      <c r="B40" s="272"/>
      <c r="C40" s="272"/>
      <c r="D40" s="272"/>
      <c r="E40" s="272"/>
      <c r="F40" s="272"/>
    </row>
    <row r="41" spans="1:6" ht="18.75">
      <c r="A41" s="272"/>
      <c r="B41" s="272"/>
      <c r="C41" s="272"/>
      <c r="D41" s="272"/>
      <c r="E41" s="272"/>
      <c r="F41" s="272"/>
    </row>
    <row r="42" spans="1:6" ht="18.75">
      <c r="A42" s="272"/>
      <c r="B42" s="272"/>
      <c r="C42" s="272"/>
      <c r="D42" s="272"/>
      <c r="E42" s="272"/>
      <c r="F42" s="272"/>
    </row>
    <row r="43" spans="1:6" ht="18.75">
      <c r="A43" s="436" t="s">
        <v>519</v>
      </c>
      <c r="B43" s="436"/>
      <c r="C43" s="436"/>
      <c r="D43" s="436"/>
      <c r="E43" s="436"/>
      <c r="F43" s="436"/>
    </row>
    <row r="44" spans="1:6" ht="18.75">
      <c r="A44" s="431" t="s">
        <v>198</v>
      </c>
      <c r="B44" s="432"/>
      <c r="C44" s="433"/>
      <c r="D44" s="433"/>
      <c r="E44" s="433"/>
      <c r="F44" s="434"/>
    </row>
    <row r="45" spans="1:6" ht="18.75">
      <c r="A45" s="427" t="s">
        <v>0</v>
      </c>
      <c r="B45" s="428" t="s">
        <v>472</v>
      </c>
      <c r="C45" s="428" t="s">
        <v>1</v>
      </c>
      <c r="D45" s="428" t="s">
        <v>478</v>
      </c>
      <c r="E45" s="428" t="s">
        <v>479</v>
      </c>
      <c r="F45" s="251" t="s">
        <v>480</v>
      </c>
    </row>
    <row r="46" spans="1:6" ht="18.75">
      <c r="A46" s="427"/>
      <c r="B46" s="428"/>
      <c r="C46" s="428"/>
      <c r="D46" s="428"/>
      <c r="E46" s="428"/>
      <c r="F46" s="251" t="s">
        <v>1</v>
      </c>
    </row>
    <row r="47" spans="1:6" ht="18.75">
      <c r="A47" s="273" t="s">
        <v>520</v>
      </c>
      <c r="B47" s="274">
        <v>420000</v>
      </c>
      <c r="C47" s="275"/>
      <c r="D47" s="275"/>
      <c r="E47" s="275"/>
      <c r="F47" s="275"/>
    </row>
    <row r="48" spans="1:6" ht="18.75">
      <c r="A48" s="255" t="s">
        <v>22</v>
      </c>
      <c r="B48" s="274">
        <v>421000</v>
      </c>
      <c r="C48" s="257"/>
      <c r="D48" s="257"/>
      <c r="E48" s="257"/>
      <c r="F48" s="257"/>
    </row>
    <row r="49" spans="1:6" ht="18.75">
      <c r="A49" s="249" t="s">
        <v>521</v>
      </c>
      <c r="B49" s="253">
        <v>421001</v>
      </c>
      <c r="C49" s="257">
        <v>354700</v>
      </c>
      <c r="D49" s="257">
        <v>64281.49</v>
      </c>
      <c r="E49" s="257">
        <f>98457.44+69655.27+78550.4+27068.07+74198.19+64281.49</f>
        <v>412210.86</v>
      </c>
      <c r="F49" s="257">
        <f>E49-C49</f>
        <v>57510.859999999986</v>
      </c>
    </row>
    <row r="50" spans="1:6" ht="18.75">
      <c r="A50" s="249" t="s">
        <v>522</v>
      </c>
      <c r="B50" s="258">
        <v>421002</v>
      </c>
      <c r="C50" s="257">
        <v>7296100</v>
      </c>
      <c r="D50" s="257">
        <v>675204.43</v>
      </c>
      <c r="E50" s="257">
        <f>625141.06+627754.13+636359.11+646579.19+714945.09+647607.01+1226031.51+1330652.33+639264.72+675204.43</f>
        <v>7769538.5799999991</v>
      </c>
      <c r="F50" s="257">
        <f>E50-C50</f>
        <v>473438.57999999914</v>
      </c>
    </row>
    <row r="51" spans="1:6" ht="18.75">
      <c r="A51" s="249" t="s">
        <v>523</v>
      </c>
      <c r="B51" s="258">
        <v>421004</v>
      </c>
      <c r="C51" s="257">
        <v>2899800</v>
      </c>
      <c r="D51" s="257">
        <v>253669.05</v>
      </c>
      <c r="E51" s="257">
        <f>213214.03+246052.89+240434.46+239942+233669.41+263553.82+480361.02+272210.05+229596.1+245663.07+253669.05</f>
        <v>2918365.9</v>
      </c>
      <c r="F51" s="257">
        <f t="shared" ref="F51:F57" si="1">E51-C51</f>
        <v>18565.899999999907</v>
      </c>
    </row>
    <row r="52" spans="1:6" ht="18.75">
      <c r="A52" s="249" t="s">
        <v>524</v>
      </c>
      <c r="B52" s="258">
        <v>421005</v>
      </c>
      <c r="C52" s="257">
        <v>125000</v>
      </c>
      <c r="D52" s="259">
        <v>13125.34</v>
      </c>
      <c r="E52" s="257">
        <f>23718.64+43948.92+23962.62+42817.12+9136.29+17895.86+13125.34</f>
        <v>174604.79</v>
      </c>
      <c r="F52" s="257">
        <f t="shared" si="1"/>
        <v>49604.790000000008</v>
      </c>
    </row>
    <row r="53" spans="1:6" ht="18.75">
      <c r="A53" s="249" t="s">
        <v>525</v>
      </c>
      <c r="B53" s="258">
        <v>421006</v>
      </c>
      <c r="C53" s="257">
        <v>1100000</v>
      </c>
      <c r="D53" s="257">
        <v>104016.71</v>
      </c>
      <c r="E53" s="257">
        <f>91128.26+103706.96+108409.87+132188.66+117873.9+128006.17+266032.65+120403.73+86075.49+87682.68+104016.71</f>
        <v>1345525.08</v>
      </c>
      <c r="F53" s="257">
        <f t="shared" si="1"/>
        <v>245525.08000000007</v>
      </c>
    </row>
    <row r="54" spans="1:6" ht="18.75">
      <c r="A54" s="249" t="s">
        <v>526</v>
      </c>
      <c r="B54" s="258">
        <v>421007</v>
      </c>
      <c r="C54" s="257">
        <v>1800000</v>
      </c>
      <c r="D54" s="257">
        <v>264101.52</v>
      </c>
      <c r="E54" s="257">
        <f>196751.82+218532.97+203990.2+242247.73+283656.44+218443.51+501153.39+277920.11+244362.37+243075.49+264101.52</f>
        <v>2894235.5500000003</v>
      </c>
      <c r="F54" s="257">
        <f t="shared" si="1"/>
        <v>1094235.5500000003</v>
      </c>
    </row>
    <row r="55" spans="1:6" ht="18.75">
      <c r="A55" s="249" t="s">
        <v>527</v>
      </c>
      <c r="B55" s="258">
        <v>421012</v>
      </c>
      <c r="C55" s="257">
        <v>30000</v>
      </c>
      <c r="D55" s="259">
        <v>19428.04</v>
      </c>
      <c r="E55" s="257">
        <f>13638.48+18384.83+22547.59+19428.04</f>
        <v>73998.94</v>
      </c>
      <c r="F55" s="257">
        <f t="shared" si="1"/>
        <v>43998.94</v>
      </c>
    </row>
    <row r="56" spans="1:6" ht="18.75">
      <c r="A56" s="249" t="s">
        <v>528</v>
      </c>
      <c r="B56" s="258">
        <v>421013</v>
      </c>
      <c r="C56" s="257">
        <v>70000</v>
      </c>
      <c r="D56" s="259">
        <v>0</v>
      </c>
      <c r="E56" s="257">
        <f>13583.96+13176.12+10044.38+9017.71</f>
        <v>45822.17</v>
      </c>
      <c r="F56" s="257">
        <f t="shared" si="1"/>
        <v>-24177.83</v>
      </c>
    </row>
    <row r="57" spans="1:6" ht="18.75">
      <c r="A57" s="249" t="s">
        <v>529</v>
      </c>
      <c r="B57" s="258">
        <v>421015</v>
      </c>
      <c r="C57" s="257">
        <v>250000</v>
      </c>
      <c r="D57" s="257">
        <v>29903</v>
      </c>
      <c r="E57" s="257">
        <f>30356+71341+9577+62281+200487+48751+29210+15610+227134+63381+29903</f>
        <v>788031</v>
      </c>
      <c r="F57" s="257">
        <f t="shared" si="1"/>
        <v>538031</v>
      </c>
    </row>
    <row r="58" spans="1:6" ht="19.5" thickBot="1">
      <c r="A58" s="261" t="s">
        <v>3</v>
      </c>
      <c r="B58" s="258"/>
      <c r="C58" s="263">
        <f>SUM(C49:C57)</f>
        <v>13925600</v>
      </c>
      <c r="D58" s="263">
        <f>SUM(D49:D57)</f>
        <v>1423729.58</v>
      </c>
      <c r="E58" s="263">
        <f>SUM(E49:E57)</f>
        <v>16422332.869999999</v>
      </c>
      <c r="F58" s="263">
        <f>SUM(F49:F57)</f>
        <v>2496732.8699999992</v>
      </c>
    </row>
    <row r="59" spans="1:6" ht="19.5" thickTop="1">
      <c r="A59" s="276" t="s">
        <v>530</v>
      </c>
      <c r="B59" s="277">
        <v>430000</v>
      </c>
      <c r="C59" s="269"/>
      <c r="D59" s="269"/>
      <c r="E59" s="269"/>
      <c r="F59" s="269"/>
    </row>
    <row r="60" spans="1:6" ht="18.75">
      <c r="A60" s="255" t="s">
        <v>23</v>
      </c>
      <c r="B60" s="277">
        <v>431000</v>
      </c>
      <c r="C60" s="257"/>
      <c r="D60" s="257"/>
      <c r="E60" s="257"/>
      <c r="F60" s="257"/>
    </row>
    <row r="61" spans="1:6" ht="18.75">
      <c r="A61" s="249" t="s">
        <v>531</v>
      </c>
      <c r="B61" s="258">
        <v>431002</v>
      </c>
      <c r="C61" s="257">
        <v>8451200</v>
      </c>
      <c r="D61" s="257">
        <v>0</v>
      </c>
      <c r="E61" s="257">
        <f>2608471+2757832+953263+796737</f>
        <v>7116303</v>
      </c>
      <c r="F61" s="257">
        <f>E61-C61</f>
        <v>-1334897</v>
      </c>
    </row>
    <row r="62" spans="1:6" ht="18.75">
      <c r="A62" s="249" t="s">
        <v>532</v>
      </c>
      <c r="B62" s="258"/>
      <c r="C62" s="257"/>
      <c r="D62" s="257"/>
      <c r="E62" s="257"/>
      <c r="F62" s="257"/>
    </row>
    <row r="63" spans="1:6" ht="19.5" thickBot="1">
      <c r="A63" s="261" t="s">
        <v>3</v>
      </c>
      <c r="B63" s="258"/>
      <c r="C63" s="263">
        <f>SUM(C61)</f>
        <v>8451200</v>
      </c>
      <c r="D63" s="263">
        <f>SUM(D61:D62)</f>
        <v>0</v>
      </c>
      <c r="E63" s="263">
        <f>SUM(E61:E62)</f>
        <v>7116303</v>
      </c>
      <c r="F63" s="263">
        <f>SUM(F61:F62)</f>
        <v>-1334897</v>
      </c>
    </row>
    <row r="64" spans="1:6" ht="19.5" thickTop="1">
      <c r="A64" s="261" t="s">
        <v>204</v>
      </c>
      <c r="B64" s="258"/>
      <c r="C64" s="278">
        <f>C13+C25+C28+C33+C36+C58+C63</f>
        <v>23174550</v>
      </c>
      <c r="D64" s="278">
        <f>SUM(D13,D25,D28,D33,D58,D63,D36)</f>
        <v>1502326.6700000002</v>
      </c>
      <c r="E64" s="278">
        <f>SUM(E13,E25,E28,E33,E58,E63,E36)</f>
        <v>24388940.059999999</v>
      </c>
      <c r="F64" s="278">
        <f>E64-C64</f>
        <v>1214390.0599999987</v>
      </c>
    </row>
    <row r="65" spans="1:6" ht="18.75">
      <c r="A65" s="276" t="s">
        <v>533</v>
      </c>
      <c r="B65" s="277">
        <v>440000</v>
      </c>
      <c r="C65" s="269"/>
      <c r="D65" s="269"/>
      <c r="E65" s="269"/>
      <c r="F65" s="269"/>
    </row>
    <row r="66" spans="1:6" ht="18.75">
      <c r="A66" s="255" t="s">
        <v>534</v>
      </c>
      <c r="B66" s="277">
        <v>441000</v>
      </c>
      <c r="C66" s="257"/>
      <c r="D66" s="257"/>
      <c r="E66" s="257"/>
      <c r="F66" s="257"/>
    </row>
    <row r="67" spans="1:6" ht="18.75">
      <c r="A67" s="249" t="s">
        <v>535</v>
      </c>
      <c r="B67" s="258">
        <v>441001</v>
      </c>
      <c r="C67" s="257">
        <f>48570+32380+65900+81314+32720</f>
        <v>260884</v>
      </c>
      <c r="D67" s="257">
        <v>32720</v>
      </c>
      <c r="E67" s="257">
        <f>48570+32380+65900+81314+32720</f>
        <v>260884</v>
      </c>
      <c r="F67" s="257">
        <f>48570+32380+65900+81314+32720</f>
        <v>260884</v>
      </c>
    </row>
    <row r="68" spans="1:6" ht="18.75">
      <c r="A68" s="249" t="s">
        <v>536</v>
      </c>
      <c r="B68" s="258">
        <v>441001</v>
      </c>
      <c r="C68" s="257">
        <f>27000+18000+36000</f>
        <v>81000</v>
      </c>
      <c r="D68" s="257">
        <v>0</v>
      </c>
      <c r="E68" s="257">
        <f>27000+18000+36000</f>
        <v>81000</v>
      </c>
      <c r="F68" s="257">
        <f>27000+18000+36000</f>
        <v>81000</v>
      </c>
    </row>
    <row r="69" spans="1:6" ht="18.75">
      <c r="A69" s="249" t="s">
        <v>537</v>
      </c>
      <c r="B69" s="258">
        <v>441001</v>
      </c>
      <c r="C69" s="257">
        <f>3000+2000+4000</f>
        <v>9000</v>
      </c>
      <c r="D69" s="257">
        <v>0</v>
      </c>
      <c r="E69" s="257">
        <f>3000+2000+4000</f>
        <v>9000</v>
      </c>
      <c r="F69" s="257">
        <f>3000+2000+4000</f>
        <v>9000</v>
      </c>
    </row>
    <row r="70" spans="1:6" ht="18.75">
      <c r="A70" s="249" t="s">
        <v>538</v>
      </c>
      <c r="B70" s="258">
        <v>441001</v>
      </c>
      <c r="C70" s="257">
        <f>1500+1000+2000</f>
        <v>4500</v>
      </c>
      <c r="D70" s="257">
        <v>0</v>
      </c>
      <c r="E70" s="257">
        <f>1500+1000+2000</f>
        <v>4500</v>
      </c>
      <c r="F70" s="257">
        <f>1500+1000+2000</f>
        <v>4500</v>
      </c>
    </row>
    <row r="71" spans="1:6" ht="18.75">
      <c r="A71" s="249" t="s">
        <v>539</v>
      </c>
      <c r="B71" s="258">
        <v>441001</v>
      </c>
      <c r="C71" s="257">
        <f>63700+91000</f>
        <v>154700</v>
      </c>
      <c r="D71" s="257">
        <v>0</v>
      </c>
      <c r="E71" s="257">
        <f>63700+91000</f>
        <v>154700</v>
      </c>
      <c r="F71" s="257">
        <f>63700+91000</f>
        <v>154700</v>
      </c>
    </row>
    <row r="72" spans="1:6" ht="18.75">
      <c r="A72" s="249" t="s">
        <v>540</v>
      </c>
      <c r="B72" s="258">
        <v>441001</v>
      </c>
      <c r="C72" s="257">
        <f>1868400+1245600+1214500+585000+2277100</f>
        <v>7190600</v>
      </c>
      <c r="D72" s="257">
        <v>0</v>
      </c>
      <c r="E72" s="257">
        <f>1868400+1245600+1214500+585000+2277100</f>
        <v>7190600</v>
      </c>
      <c r="F72" s="257">
        <f>1868400+1245600+1214500+585000+2277100</f>
        <v>7190600</v>
      </c>
    </row>
    <row r="73" spans="1:6" ht="18.75">
      <c r="A73" s="249" t="s">
        <v>541</v>
      </c>
      <c r="B73" s="258">
        <v>441001</v>
      </c>
      <c r="C73" s="257">
        <f>468000+468000+156000+144800+556000+24000+32000+6400</f>
        <v>1855200</v>
      </c>
      <c r="D73" s="257">
        <v>6400</v>
      </c>
      <c r="E73" s="257">
        <f>468000+468000+156000+144800+556000+24000+32000+6400</f>
        <v>1855200</v>
      </c>
      <c r="F73" s="257">
        <f>468000+468000+156000+144800+556000+24000+32000+6400</f>
        <v>1855200</v>
      </c>
    </row>
    <row r="74" spans="1:6" ht="18.75">
      <c r="A74" s="249" t="s">
        <v>542</v>
      </c>
      <c r="B74" s="258">
        <v>441001</v>
      </c>
      <c r="C74" s="257">
        <v>1110000</v>
      </c>
      <c r="D74" s="257">
        <v>0</v>
      </c>
      <c r="E74" s="257">
        <v>1110000</v>
      </c>
      <c r="F74" s="257">
        <v>1110000</v>
      </c>
    </row>
    <row r="75" spans="1:6" ht="18.75">
      <c r="A75" s="249" t="s">
        <v>543</v>
      </c>
      <c r="B75" s="258">
        <v>441001</v>
      </c>
      <c r="C75" s="257">
        <v>546595</v>
      </c>
      <c r="D75" s="257">
        <v>546595</v>
      </c>
      <c r="E75" s="257">
        <v>546595</v>
      </c>
      <c r="F75" s="257">
        <v>546595</v>
      </c>
    </row>
    <row r="76" spans="1:6" ht="18.75">
      <c r="A76" s="249" t="s">
        <v>544</v>
      </c>
      <c r="B76" s="258">
        <v>441001</v>
      </c>
      <c r="C76" s="257">
        <v>2671700</v>
      </c>
      <c r="D76" s="257"/>
      <c r="E76" s="257"/>
      <c r="F76" s="257">
        <v>-2671700</v>
      </c>
    </row>
    <row r="77" spans="1:6" ht="18.75">
      <c r="A77" s="249" t="s">
        <v>545</v>
      </c>
      <c r="B77" s="258"/>
      <c r="C77" s="257"/>
      <c r="D77" s="257"/>
      <c r="E77" s="257"/>
      <c r="F77" s="257"/>
    </row>
    <row r="78" spans="1:6" ht="19.5" thickBot="1">
      <c r="A78" s="279" t="s">
        <v>3</v>
      </c>
      <c r="B78" s="258"/>
      <c r="C78" s="263">
        <f>SUM(C67:C77)</f>
        <v>13884179</v>
      </c>
      <c r="D78" s="263">
        <f>SUM(D67:D77)</f>
        <v>585715</v>
      </c>
      <c r="E78" s="263">
        <f>SUM(E67:E77)</f>
        <v>11212479</v>
      </c>
      <c r="F78" s="263">
        <f>SUM(F67:F77)</f>
        <v>8540779</v>
      </c>
    </row>
    <row r="79" spans="1:6" ht="20.25" thickTop="1" thickBot="1">
      <c r="A79" s="261" t="s">
        <v>546</v>
      </c>
      <c r="B79" s="258"/>
      <c r="C79" s="263">
        <f>SUM(C64+C78)</f>
        <v>37058729</v>
      </c>
      <c r="D79" s="263">
        <f>SUM(D64+D78)</f>
        <v>2088041.6700000002</v>
      </c>
      <c r="E79" s="263">
        <f>SUM(E64+E78)</f>
        <v>35601419.060000002</v>
      </c>
      <c r="F79" s="263">
        <f>SUM(F64+F78)</f>
        <v>9755169.0599999987</v>
      </c>
    </row>
    <row r="80" spans="1:6" ht="19.5" thickTop="1">
      <c r="A80" s="261" t="s">
        <v>547</v>
      </c>
      <c r="B80" s="258"/>
      <c r="C80" s="278">
        <f>SUM(C79)</f>
        <v>37058729</v>
      </c>
      <c r="D80" s="278">
        <f>SUM(D79)</f>
        <v>2088041.6700000002</v>
      </c>
      <c r="E80" s="278">
        <f>SUM(E79)</f>
        <v>35601419.060000002</v>
      </c>
      <c r="F80" s="278">
        <f>SUM(D80:E80)</f>
        <v>37689460.730000004</v>
      </c>
    </row>
  </sheetData>
  <mergeCells count="18">
    <mergeCell ref="A37:F37"/>
    <mergeCell ref="A43:F43"/>
    <mergeCell ref="A44:F44"/>
    <mergeCell ref="A45:A46"/>
    <mergeCell ref="B45:B46"/>
    <mergeCell ref="C45:C46"/>
    <mergeCell ref="D45:D46"/>
    <mergeCell ref="E45:E46"/>
    <mergeCell ref="A1:F1"/>
    <mergeCell ref="A2:F2"/>
    <mergeCell ref="A3:F3"/>
    <mergeCell ref="A4:F4"/>
    <mergeCell ref="A5:F5"/>
    <mergeCell ref="A6:A7"/>
    <mergeCell ref="B6:B7"/>
    <mergeCell ref="C6:C7"/>
    <mergeCell ref="D6:D7"/>
    <mergeCell ref="E6:E7"/>
  </mergeCells>
  <pageMargins left="0.45" right="0.45" top="0.75" bottom="0.75" header="0.3" footer="0.3"/>
  <pageSetup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27</vt:i4>
      </vt:variant>
    </vt:vector>
  </HeadingPairs>
  <TitlesOfParts>
    <vt:vector size="27" baseType="lpstr">
      <vt:lpstr>งบแสดงฐานะการเงิน</vt:lpstr>
      <vt:lpstr>หมายเหตุ 1</vt:lpstr>
      <vt:lpstr>หมายเหตุที่ 2วบแสดงฐานะ</vt:lpstr>
      <vt:lpstr>หมายเหตุที่ 3-6 งบแสดงฐานะ</vt:lpstr>
      <vt:lpstr>หมายเหตุที่-7-8</vt:lpstr>
      <vt:lpstr>หมายเหตุ 9</vt:lpstr>
      <vt:lpstr>หมายเหตุ 10</vt:lpstr>
      <vt:lpstr>หมายเหตุ 11</vt:lpstr>
      <vt:lpstr>หมายเหตุ12</vt:lpstr>
      <vt:lpstr>หมายเหตุ16-17</vt:lpstr>
      <vt:lpstr>รายงานจ่าย งบกลาง</vt:lpstr>
      <vt:lpstr>แผนงานบริทั่วไป รักษาความสงบภาย</vt:lpstr>
      <vt:lpstr>การศึกษาสาธารณสุขและศาสนา</vt:lpstr>
      <vt:lpstr>สังคมสงเคราะห์และสร้างความเข้ม</vt:lpstr>
      <vt:lpstr>เคหะและชุมชน</vt:lpstr>
      <vt:lpstr>อุตสาหกรรม,เกษตร</vt:lpstr>
      <vt:lpstr>การพาณิชย์</vt:lpstr>
      <vt:lpstr>แผนงานรวม เงินสะสม ทุนสะสม </vt:lpstr>
      <vt:lpstr>งบแสดงผลการดำเนินงาน</vt:lpstr>
      <vt:lpstr>ที่ดินและสิ่งก่อสร้าง</vt:lpstr>
      <vt:lpstr>ค่าครุภัณฑ์ แก้ไข</vt:lpstr>
      <vt:lpstr>จ่ายขาดเงินสะสม</vt:lpstr>
      <vt:lpstr>แนบท้ายเงินสะสม</vt:lpstr>
      <vt:lpstr>Sheet3</vt:lpstr>
      <vt:lpstr>ทดลอง</vt:lpstr>
      <vt:lpstr>Sheet5</vt:lpstr>
      <vt:lpstr>Sheet1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EasyXP_V.10</dc:creator>
  <cp:lastModifiedBy>acer</cp:lastModifiedBy>
  <cp:lastPrinted>2016-11-06T01:28:41Z</cp:lastPrinted>
  <dcterms:created xsi:type="dcterms:W3CDTF">2015-09-30T04:07:18Z</dcterms:created>
  <dcterms:modified xsi:type="dcterms:W3CDTF">2016-11-06T03:47:02Z</dcterms:modified>
</cp:coreProperties>
</file>